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tabRatio="770" activeTab="0"/>
  </bookViews>
  <sheets>
    <sheet name="Combined Men's Epée" sheetId="1" r:id="rId1"/>
    <sheet name="Combined Men's Foil" sheetId="2" r:id="rId2"/>
    <sheet name="Combined Men's Saber" sheetId="3" r:id="rId3"/>
    <sheet name="Combined Women's Epée" sheetId="4" r:id="rId4"/>
    <sheet name="Combined Women's Foil" sheetId="5" r:id="rId5"/>
    <sheet name="Combined Women's Saber" sheetId="6" r:id="rId6"/>
    <sheet name="40 Men's Epée" sheetId="7" r:id="rId7"/>
    <sheet name="40 Men's Foil" sheetId="8" r:id="rId8"/>
    <sheet name="40 Men's Saber" sheetId="9" r:id="rId9"/>
    <sheet name="40 Women's Epée" sheetId="10" r:id="rId10"/>
    <sheet name="40 Women's Foil" sheetId="11" r:id="rId11"/>
    <sheet name="40 Women's Saber" sheetId="12" r:id="rId12"/>
    <sheet name="50 Men's Epée" sheetId="13" r:id="rId13"/>
    <sheet name="50 Men's Foil" sheetId="14" r:id="rId14"/>
    <sheet name="50 Men's Saber" sheetId="15" r:id="rId15"/>
    <sheet name="50 Women's Epée" sheetId="16" r:id="rId16"/>
    <sheet name="50 Women's Foil" sheetId="17" r:id="rId17"/>
    <sheet name="50 Women's Saber" sheetId="18" r:id="rId18"/>
    <sheet name="60 Men's Epée" sheetId="19" r:id="rId19"/>
    <sheet name="60 Men's Foil" sheetId="20" r:id="rId20"/>
    <sheet name="60 Men's Saber" sheetId="21" r:id="rId21"/>
    <sheet name="60 Women's Epée" sheetId="22" r:id="rId22"/>
    <sheet name="60 Women's Foil" sheetId="23" r:id="rId23"/>
    <sheet name="60 Women's Saber" sheetId="24" r:id="rId24"/>
  </sheets>
  <externalReferences>
    <externalReference r:id="rId27"/>
    <externalReference r:id="rId28"/>
  </externalReferences>
  <definedNames>
    <definedName name="PointTable">'[1]Point Tables'!$A$4:$O$262</definedName>
    <definedName name="PointTableHeader">'[1]Point Tables'!$B$2:$O$3</definedName>
    <definedName name="_xlnm.Print_Area" localSheetId="6">'40 Men''s Epée'!$A$4:$M$69</definedName>
    <definedName name="_xlnm.Print_Area" localSheetId="7">'40 Men''s Foil'!$A$4:$M$63</definedName>
    <definedName name="_xlnm.Print_Area" localSheetId="8">'40 Men''s Saber'!$A$4:$M$37</definedName>
    <definedName name="_xlnm.Print_Area" localSheetId="9">'40 Women''s Epée'!$A$4:$M$39</definedName>
    <definedName name="_xlnm.Print_Area" localSheetId="10">'40 Women''s Foil'!$A$4:$M$42</definedName>
    <definedName name="_xlnm.Print_Area" localSheetId="11">'40 Women''s Saber'!$A$4:$M$30</definedName>
    <definedName name="_xlnm.Print_Area" localSheetId="12">'50 Men''s Epée'!$A$4:$N$59</definedName>
    <definedName name="_xlnm.Print_Area" localSheetId="13">'50 Men''s Foil'!$A$4:$N$51</definedName>
    <definedName name="_xlnm.Print_Area" localSheetId="14">'50 Men''s Saber'!$A$4:$N$36</definedName>
    <definedName name="_xlnm.Print_Area" localSheetId="15">'50 Women''s Epée'!$A$4:$N$17</definedName>
    <definedName name="_xlnm.Print_Area" localSheetId="16">'50 Women''s Foil'!$A$4:$N$18</definedName>
    <definedName name="_xlnm.Print_Area" localSheetId="17">'50 Women''s Saber'!$A$4:$N$17</definedName>
    <definedName name="_xlnm.Print_Area" localSheetId="18">'60 Men''s Epée'!$A$4:$N$26</definedName>
    <definedName name="_xlnm.Print_Area" localSheetId="19">'60 Men''s Foil'!$A$4:$N$26</definedName>
    <definedName name="_xlnm.Print_Area" localSheetId="20">'60 Men''s Saber'!$A$4:$N$20</definedName>
    <definedName name="_xlnm.Print_Area" localSheetId="21">'60 Women''s Epée'!$A$4:$N$9</definedName>
    <definedName name="_xlnm.Print_Area" localSheetId="22">'60 Women''s Foil'!$A$4:$N$9</definedName>
    <definedName name="_xlnm.Print_Area" localSheetId="23">'60 Women''s Saber'!#REF!</definedName>
    <definedName name="_xlnm.Print_Area" localSheetId="0">'Combined Men''s Epée'!$A$4:$J$88</definedName>
    <definedName name="_xlnm.Print_Area" localSheetId="1">'Combined Men''s Foil'!$A$4:$J$93</definedName>
    <definedName name="_xlnm.Print_Area" localSheetId="2">'Combined Men''s Saber'!$A$4:$J$64</definedName>
    <definedName name="_xlnm.Print_Area" localSheetId="3">'Combined Women''s Epée'!$A$4:$J$47</definedName>
    <definedName name="_xlnm.Print_Area" localSheetId="4">'Combined Women''s Foil'!$A$4:$J$43</definedName>
    <definedName name="_xlnm.Print_Area" localSheetId="5">'Combined Women''s Saber'!$A$4:$J$35</definedName>
    <definedName name="_xlnm.Print_Titles" localSheetId="6">'40 Men''s Epée'!$1:$1</definedName>
    <definedName name="_xlnm.Print_Titles" localSheetId="7">'40 Men''s Foil'!$1:$1</definedName>
    <definedName name="_xlnm.Print_Titles" localSheetId="8">'40 Men''s Saber'!$1:$1</definedName>
    <definedName name="_xlnm.Print_Titles" localSheetId="9">'40 Women''s Epée'!$1:$1</definedName>
    <definedName name="_xlnm.Print_Titles" localSheetId="10">'40 Women''s Foil'!$1:$1</definedName>
    <definedName name="_xlnm.Print_Titles" localSheetId="11">'40 Women''s Saber'!$1:$1</definedName>
    <definedName name="_xlnm.Print_Titles" localSheetId="12">'50 Men''s Epée'!$1:$1</definedName>
    <definedName name="_xlnm.Print_Titles" localSheetId="13">'50 Men''s Foil'!$1:$1</definedName>
    <definedName name="_xlnm.Print_Titles" localSheetId="14">'50 Men''s Saber'!$1:$1</definedName>
    <definedName name="_xlnm.Print_Titles" localSheetId="15">'50 Women''s Epée'!$1:$1</definedName>
    <definedName name="_xlnm.Print_Titles" localSheetId="16">'50 Women''s Foil'!$1:$1</definedName>
    <definedName name="_xlnm.Print_Titles" localSheetId="17">'50 Women''s Saber'!$1:$1</definedName>
    <definedName name="_xlnm.Print_Titles" localSheetId="18">'60 Men''s Epée'!$1:$1</definedName>
    <definedName name="_xlnm.Print_Titles" localSheetId="19">'60 Men''s Foil'!$1:$1</definedName>
    <definedName name="_xlnm.Print_Titles" localSheetId="20">'60 Men''s Saber'!$1:$1</definedName>
    <definedName name="_xlnm.Print_Titles" localSheetId="21">'60 Women''s Epée'!$1:$1</definedName>
    <definedName name="_xlnm.Print_Titles" localSheetId="22">'60 Women''s Foil'!$1:$1</definedName>
    <definedName name="_xlnm.Print_Titles" localSheetId="23">'60 Women''s Saber'!$1:$1</definedName>
    <definedName name="_xlnm.Print_Titles" localSheetId="0">'Combined Men''s Epée'!$1:$1</definedName>
    <definedName name="_xlnm.Print_Titles" localSheetId="1">'Combined Men''s Foil'!$1:$1</definedName>
    <definedName name="_xlnm.Print_Titles" localSheetId="2">'Combined Men''s Saber'!$1:$1</definedName>
    <definedName name="_xlnm.Print_Titles" localSheetId="3">'Combined Women''s Epée'!$1:$1</definedName>
    <definedName name="_xlnm.Print_Titles" localSheetId="4">'Combined Women''s Foil'!$1:$1</definedName>
    <definedName name="_xlnm.Print_Titles" localSheetId="5">'Combined Women''s Saber'!$1:$1</definedName>
    <definedName name="V50Cutoff">'[1]Point Tables'!$S$9</definedName>
    <definedName name="V60Cutoff">'[1]Point Tables'!$S$10</definedName>
  </definedNames>
  <calcPr fullCalcOnLoad="1"/>
</workbook>
</file>

<file path=xl/sharedStrings.xml><?xml version="1.0" encoding="utf-8"?>
<sst xmlns="http://schemas.openxmlformats.org/spreadsheetml/2006/main" count="1471" uniqueCount="428">
  <si>
    <t>NAME</t>
  </si>
  <si>
    <t>BTH</t>
  </si>
  <si>
    <t>TOTAL</t>
  </si>
  <si>
    <t>np</t>
  </si>
  <si>
    <t xml:space="preserve"> </t>
  </si>
  <si>
    <t>Vrabel, Thomas E</t>
  </si>
  <si>
    <t>Cochrane Jr, Robert A</t>
  </si>
  <si>
    <t>Gerring, Phillip E</t>
  </si>
  <si>
    <t>Lattin, Kenneth A</t>
  </si>
  <si>
    <t>Sexton III, Ray L</t>
  </si>
  <si>
    <t>Linton, Gary A</t>
  </si>
  <si>
    <t>Meagher, Roderick</t>
  </si>
  <si>
    <t>Drake, David L</t>
  </si>
  <si>
    <t>Bansmer, Craig A</t>
  </si>
  <si>
    <t>Hill, Tom R</t>
  </si>
  <si>
    <t>Bothelio, Jere P</t>
  </si>
  <si>
    <t>Benge, Donald E</t>
  </si>
  <si>
    <t>Cherry, Alfred B</t>
  </si>
  <si>
    <t>Reith, William E</t>
  </si>
  <si>
    <t>Hurley, Robert J</t>
  </si>
  <si>
    <t>Chidel, Robert</t>
  </si>
  <si>
    <t>Milligan, Bruce C</t>
  </si>
  <si>
    <t>Flint, James E</t>
  </si>
  <si>
    <t>Miernik, Marcel</t>
  </si>
  <si>
    <t>Campe, Kazimieras</t>
  </si>
  <si>
    <t>Bowman, Wayne E</t>
  </si>
  <si>
    <t>Redding, Russel M</t>
  </si>
  <si>
    <t>Spielberg, Joel</t>
  </si>
  <si>
    <t>Adams, James H</t>
  </si>
  <si>
    <t>Lutton, Thomas W</t>
  </si>
  <si>
    <t>Hambarzumian, Heik</t>
  </si>
  <si>
    <t>Van Housen, Jeff</t>
  </si>
  <si>
    <t>Pitt, David E</t>
  </si>
  <si>
    <t>Douraghy, Jamie M</t>
  </si>
  <si>
    <t>Hayes, Harold C</t>
  </si>
  <si>
    <t>Tiffany, Michael R</t>
  </si>
  <si>
    <t>Patterson, Jan M</t>
  </si>
  <si>
    <t>Sessions, Adrian A</t>
  </si>
  <si>
    <t>Streb, Joseph S</t>
  </si>
  <si>
    <t>Bronzo, Thomas E</t>
  </si>
  <si>
    <t>Estes, Rick</t>
  </si>
  <si>
    <t>Block, Robert H</t>
  </si>
  <si>
    <t>Piatkowski-Nazarro, Marek W</t>
  </si>
  <si>
    <t>Bessey, Paul</t>
  </si>
  <si>
    <t>Callao, Maximo J</t>
  </si>
  <si>
    <t>Lara, Alfred</t>
  </si>
  <si>
    <t>Royal, Jim W</t>
  </si>
  <si>
    <t>Smith, Ted</t>
  </si>
  <si>
    <t>Kovacs, Alexander</t>
  </si>
  <si>
    <t>Baker, Keith L</t>
  </si>
  <si>
    <t>Crowe, Daniel P</t>
  </si>
  <si>
    <t>Higday, Joe C</t>
  </si>
  <si>
    <t>Harkleroad, David A</t>
  </si>
  <si>
    <t>Hicha, Paul R</t>
  </si>
  <si>
    <t>Wright, Rocky C</t>
  </si>
  <si>
    <t>Kelly, Patrick T</t>
  </si>
  <si>
    <t>Harper, Brian S</t>
  </si>
  <si>
    <t>Bedrosian, Patricia G</t>
  </si>
  <si>
    <t>Kallus, Diane H</t>
  </si>
  <si>
    <t>Telles, Anna</t>
  </si>
  <si>
    <t>Leighton, Louise N</t>
  </si>
  <si>
    <t>Ehlers, Patricia</t>
  </si>
  <si>
    <t>Lauze MD, Karen P</t>
  </si>
  <si>
    <t>Berardi, Gladys B</t>
  </si>
  <si>
    <t>Cloud, Christy J</t>
  </si>
  <si>
    <t>Keller, Nina G</t>
  </si>
  <si>
    <t>Eyre, Jane E</t>
  </si>
  <si>
    <t>Taft, Leslie A</t>
  </si>
  <si>
    <t>Turner, Delia M</t>
  </si>
  <si>
    <t>Nicolau, Doty</t>
  </si>
  <si>
    <t>Seymour, Sally E</t>
  </si>
  <si>
    <t>Hurst, Susan E</t>
  </si>
  <si>
    <t>Jordan, Marilynn</t>
  </si>
  <si>
    <t>Anderson, Ruth</t>
  </si>
  <si>
    <t>Graham, Bettie J</t>
  </si>
  <si>
    <t>D'Alonzo, Nicholas L</t>
  </si>
  <si>
    <t>Kawula, Paul J</t>
  </si>
  <si>
    <t>Shalaurov, Alexander *</t>
  </si>
  <si>
    <t>Wharton, Franklin M</t>
  </si>
  <si>
    <t>Quigley IV, Joseph J</t>
  </si>
  <si>
    <t>Allen, Cindy M</t>
  </si>
  <si>
    <t>Ream, Jann L</t>
  </si>
  <si>
    <t>Gresham, Carolyn N</t>
  </si>
  <si>
    <t>Landahl, Mary J</t>
  </si>
  <si>
    <t>LaForge, Stephen S</t>
  </si>
  <si>
    <t>Ames, John R</t>
  </si>
  <si>
    <t>Marmer, Daniel</t>
  </si>
  <si>
    <t>Alexander, Dean</t>
  </si>
  <si>
    <t>Huey, Sharone A *</t>
  </si>
  <si>
    <t>Goossens, Bruno J *</t>
  </si>
  <si>
    <t>Volkmann, Rudy</t>
  </si>
  <si>
    <t>Baldwin, Robert C</t>
  </si>
  <si>
    <t>Sands, Ned R</t>
  </si>
  <si>
    <t>Pestotnik, Sharol A</t>
  </si>
  <si>
    <t>Phillips, Amelia</t>
  </si>
  <si>
    <t>Aliberti, Elaine A</t>
  </si>
  <si>
    <t>Offerle, Judith A</t>
  </si>
  <si>
    <t>Mitchell, Helen L</t>
  </si>
  <si>
    <t>Groening, Joanne</t>
  </si>
  <si>
    <t>Hopkins, Loy L</t>
  </si>
  <si>
    <t>McMenamin, Dianna S</t>
  </si>
  <si>
    <t>Torres, Candy M</t>
  </si>
  <si>
    <t>Schifferle, Kathryn L</t>
  </si>
  <si>
    <t>Haropulos, Althea A</t>
  </si>
  <si>
    <t>Hecocks, Marta R</t>
  </si>
  <si>
    <t>Yung, Wang Y</t>
  </si>
  <si>
    <t>Alltop, Stephen F</t>
  </si>
  <si>
    <t>Krauss, John W</t>
  </si>
  <si>
    <t>Hornung, William R</t>
  </si>
  <si>
    <t>Blackburne III, George</t>
  </si>
  <si>
    <t>Lyons, Kenneth B</t>
  </si>
  <si>
    <t>McDermott MD, John P</t>
  </si>
  <si>
    <t>Shapiro, Earl A</t>
  </si>
  <si>
    <t>Kasten, Ken W</t>
  </si>
  <si>
    <t>Bowden, Constance</t>
  </si>
  <si>
    <t>Brynildsen, Karen</t>
  </si>
  <si>
    <t>Sady, Edward L</t>
  </si>
  <si>
    <t>Mayer, Richard</t>
  </si>
  <si>
    <t>Howell, Lloyd</t>
  </si>
  <si>
    <t>Leblanc Jr., Gerald A</t>
  </si>
  <si>
    <t>Hibnes, Marshall A</t>
  </si>
  <si>
    <t>Ranes, Evan A</t>
  </si>
  <si>
    <t>Schneider, Charles J</t>
  </si>
  <si>
    <t>Moreau, John A</t>
  </si>
  <si>
    <t>Stone, Frederick</t>
  </si>
  <si>
    <t>Thompson, Roy B</t>
  </si>
  <si>
    <t>Krusen, Kathryn</t>
  </si>
  <si>
    <t>Herriott, Diane M</t>
  </si>
  <si>
    <t>Loomis, Janet H</t>
  </si>
  <si>
    <t>Nowell, Linda C</t>
  </si>
  <si>
    <t>Pinkus, Larry M</t>
  </si>
  <si>
    <t>Levy, Paul G</t>
  </si>
  <si>
    <t>Jacobson, Tina J</t>
  </si>
  <si>
    <t>King, Richard M</t>
  </si>
  <si>
    <t>Lipp, Robert J</t>
  </si>
  <si>
    <t>Stafurik, John W</t>
  </si>
  <si>
    <t>Isaacson, John Paul</t>
  </si>
  <si>
    <t>Dobloug, Lisa *</t>
  </si>
  <si>
    <t>Fine, Marvin J *</t>
  </si>
  <si>
    <t>Elliott, Joseph A</t>
  </si>
  <si>
    <t>Herman, Ronald J</t>
  </si>
  <si>
    <t>MacCorkindale, John B</t>
  </si>
  <si>
    <t>Chan, Duane L</t>
  </si>
  <si>
    <t>Whisnant, Lela R</t>
  </si>
  <si>
    <t>Mazorol, Lydia F</t>
  </si>
  <si>
    <t>Tipton, Sue Davis</t>
  </si>
  <si>
    <t>Harkins, Gene</t>
  </si>
  <si>
    <t>Calderon, Peter J</t>
  </si>
  <si>
    <t>Heller, Paul D</t>
  </si>
  <si>
    <t>Campana, Rinaldo A</t>
  </si>
  <si>
    <t>Kocsy, Alexander</t>
  </si>
  <si>
    <t>Gibbs, Michael R</t>
  </si>
  <si>
    <t>Matthews, John</t>
  </si>
  <si>
    <t>Gruys, Lorraine G</t>
  </si>
  <si>
    <t>Yakabe, Harry M</t>
  </si>
  <si>
    <t>Fiducia, Gene</t>
  </si>
  <si>
    <t>Goering, William A</t>
  </si>
  <si>
    <t>Hall, William N</t>
  </si>
  <si>
    <t>Omer, Robert G</t>
  </si>
  <si>
    <t>Lee, David G</t>
  </si>
  <si>
    <t>Spector, Herb</t>
  </si>
  <si>
    <t>Annavedder, Mary E</t>
  </si>
  <si>
    <t>Obermiller, Nadine M</t>
  </si>
  <si>
    <t>Aher, Christopher P</t>
  </si>
  <si>
    <t xml:space="preserve">Bentley Jr., Frederick </t>
  </si>
  <si>
    <t>Bernard, Lawrence</t>
  </si>
  <si>
    <t>Brown, Felton R</t>
  </si>
  <si>
    <t>Folgner, Claus-Peter</t>
  </si>
  <si>
    <t>Friedberg, Wallace</t>
  </si>
  <si>
    <t>Goshorn III, Ellsworth</t>
  </si>
  <si>
    <t>Hadley, John J</t>
  </si>
  <si>
    <t>Koronakos, Jason J</t>
  </si>
  <si>
    <t>Liebing, Edward A</t>
  </si>
  <si>
    <t>McCormick, Charles (Rob)</t>
  </si>
  <si>
    <t>Pary, Theodore</t>
  </si>
  <si>
    <t>Pearson, Steven A</t>
  </si>
  <si>
    <t>Pecherek, George D</t>
  </si>
  <si>
    <t>Sale, David L</t>
  </si>
  <si>
    <t>Spinella Sr, Ralph</t>
  </si>
  <si>
    <t>Struk, Richard</t>
  </si>
  <si>
    <t>Swann, William</t>
  </si>
  <si>
    <t>Varney, John</t>
  </si>
  <si>
    <t>Antonellis, Gerard P</t>
  </si>
  <si>
    <t>Dawson, Michael A</t>
  </si>
  <si>
    <t>De Keersmaecker, Rudolf F</t>
  </si>
  <si>
    <t>Fragas, Eric K</t>
  </si>
  <si>
    <t>Hiraldo, Manuel R</t>
  </si>
  <si>
    <t>Hodges, Merle Boo</t>
  </si>
  <si>
    <t>Hogan, Michael D</t>
  </si>
  <si>
    <t>Loper, James (Chris)</t>
  </si>
  <si>
    <t>Saidak, Thomas A</t>
  </si>
  <si>
    <t>Segal, Brian</t>
  </si>
  <si>
    <t>Selto, Tony</t>
  </si>
  <si>
    <t>Zagrodnik, Earl F</t>
  </si>
  <si>
    <t>Geronikos, Thomas J</t>
  </si>
  <si>
    <t>Martin, Jeffrey C</t>
  </si>
  <si>
    <t>Morrow, Wynard (Wes)</t>
  </si>
  <si>
    <t>Nichols, Costa</t>
  </si>
  <si>
    <t>Reilly, Philip</t>
  </si>
  <si>
    <t>Schlick Jr, Dr. Calvert</t>
  </si>
  <si>
    <t>Thornton, Michael G</t>
  </si>
  <si>
    <t>Duthie, K. Maria</t>
  </si>
  <si>
    <t>Hurley, Tracy A</t>
  </si>
  <si>
    <t>Jones, Joyce D</t>
  </si>
  <si>
    <t>Schwartz, Sandra T</t>
  </si>
  <si>
    <t>Brubeck, C. Jocelyn</t>
  </si>
  <si>
    <t>Dillon, Marci L</t>
  </si>
  <si>
    <t>El-Saleh, S.S. Rachel</t>
  </si>
  <si>
    <t>Rosenfeld, Madelon M</t>
  </si>
  <si>
    <t>Sangiuliano, Barbara A</t>
  </si>
  <si>
    <t>Walton, Yvonne R</t>
  </si>
  <si>
    <t>Crowell, Bobbie J</t>
  </si>
  <si>
    <t>Michael, Sarah B</t>
  </si>
  <si>
    <t>Stopak, Deb M</t>
  </si>
  <si>
    <t>Strumillo, Jeanette M</t>
  </si>
  <si>
    <t>Thompson, Anne W</t>
  </si>
  <si>
    <t>Vincent, Norma V</t>
  </si>
  <si>
    <t>VET</t>
  </si>
  <si>
    <t>WRLDS</t>
  </si>
  <si>
    <t>J</t>
  </si>
  <si>
    <t>I</t>
  </si>
  <si>
    <t>2001 Nationals</t>
  </si>
  <si>
    <t>Dec 2001 VET</t>
  </si>
  <si>
    <t>Dec 2001&lt;BR&gt;VET</t>
  </si>
  <si>
    <t>McKee, Michael</t>
  </si>
  <si>
    <t>Delgado Jr., Eli M</t>
  </si>
  <si>
    <t>Van Dyke, Frank A</t>
  </si>
  <si>
    <t>Lartz, John</t>
  </si>
  <si>
    <t>Jefferies, Jonathan</t>
  </si>
  <si>
    <t>Misener, John H</t>
  </si>
  <si>
    <t>Skopik Jr, August</t>
  </si>
  <si>
    <t>Linton, Ronald A</t>
  </si>
  <si>
    <t xml:space="preserve">Goshorn III, Ellsworth </t>
  </si>
  <si>
    <t>Brkich, Keith</t>
  </si>
  <si>
    <t>Nopens, Kenny R</t>
  </si>
  <si>
    <t>de Olivares, Jose M</t>
  </si>
  <si>
    <t>Eldridge, Darrell H</t>
  </si>
  <si>
    <t>Freeman, Joseph R</t>
  </si>
  <si>
    <t>Hareff, Phillip L</t>
  </si>
  <si>
    <t>McGalliard, Jeff</t>
  </si>
  <si>
    <t>Hoffman, Joe</t>
  </si>
  <si>
    <t>Sordetto, Joseph J</t>
  </si>
  <si>
    <t>Stewart Jr, Edmund B</t>
  </si>
  <si>
    <t>Rosse, Paul C</t>
  </si>
  <si>
    <t>Lipton, Paul R</t>
  </si>
  <si>
    <t>Woody, Warren W</t>
  </si>
  <si>
    <t>Edmonds, Gregory L</t>
  </si>
  <si>
    <t>Blaunstein, Robert P</t>
  </si>
  <si>
    <t>Cole, Leland E</t>
  </si>
  <si>
    <t>Ciup, Charles B*</t>
  </si>
  <si>
    <t>Anthony Jr., Donald K</t>
  </si>
  <si>
    <t>Jacobson, David H</t>
  </si>
  <si>
    <t>Toth, Istvan</t>
  </si>
  <si>
    <t>Urban, Peter</t>
  </si>
  <si>
    <t>El-Saleh, Mudafar M</t>
  </si>
  <si>
    <t>Maskell MD, Laura K</t>
  </si>
  <si>
    <t>Lacarra, Rosanna M</t>
  </si>
  <si>
    <t>Johnson, Karen</t>
  </si>
  <si>
    <t>Settlemire, Sharron</t>
  </si>
  <si>
    <t>Ameli, Cynthia</t>
  </si>
  <si>
    <t>Marx, Suzanne</t>
  </si>
  <si>
    <t>Rappa, Monica C</t>
  </si>
  <si>
    <t>Abrahams, Terry J</t>
  </si>
  <si>
    <t>Vorwaller, Beverly S</t>
  </si>
  <si>
    <t>Sheinbaum, Leslie</t>
  </si>
  <si>
    <t>Cummins, Judith S</t>
  </si>
  <si>
    <t>De Keersmaecker, Julie R</t>
  </si>
  <si>
    <t>Lawrence, Sarah P</t>
  </si>
  <si>
    <t>Fortune, Amy M</t>
  </si>
  <si>
    <t>Forrest, Jeff</t>
  </si>
  <si>
    <t>Korfanty, Edward</t>
  </si>
  <si>
    <t>Mar 2002 VET</t>
  </si>
  <si>
    <t>Mar 2002&lt;BR&gt;VET</t>
  </si>
  <si>
    <t>Horn, Pierre</t>
  </si>
  <si>
    <t>Vodjansky, Eugene P</t>
  </si>
  <si>
    <t>Mattox, N. S</t>
  </si>
  <si>
    <t>Glover, Richard</t>
  </si>
  <si>
    <t>Mullarkey, Edward</t>
  </si>
  <si>
    <t>Nabstedt Jr., Tracy S</t>
  </si>
  <si>
    <t>Tipton, Robert R</t>
  </si>
  <si>
    <t>Timacheff, Serge</t>
  </si>
  <si>
    <t>Randolph III, Richard J</t>
  </si>
  <si>
    <t>Nault, Richard L</t>
  </si>
  <si>
    <t>Hon, Edmond K</t>
  </si>
  <si>
    <t>Diamond, Gary M</t>
  </si>
  <si>
    <t>Carrillo, Robert D</t>
  </si>
  <si>
    <t>Zevin, William M</t>
  </si>
  <si>
    <t>Tom, Edward</t>
  </si>
  <si>
    <t>Suzuki, Harris H</t>
  </si>
  <si>
    <t>Accettullo, Dominic P</t>
  </si>
  <si>
    <t>Becket, Peter L</t>
  </si>
  <si>
    <t>Sinkola, Donald J</t>
  </si>
  <si>
    <t>Clinton, Walter L</t>
  </si>
  <si>
    <t>Willsie, Bruce C</t>
  </si>
  <si>
    <t>Braddock, John R</t>
  </si>
  <si>
    <t>Lengyel-Leahu, Cornel A</t>
  </si>
  <si>
    <t>Jacobson, Dov</t>
  </si>
  <si>
    <t>Kosow, David P</t>
  </si>
  <si>
    <t>Kato, Janice S</t>
  </si>
  <si>
    <t>Frye, Mary P</t>
  </si>
  <si>
    <t>Aher, Bonnie</t>
  </si>
  <si>
    <t>Guntrum, Pamela L</t>
  </si>
  <si>
    <t>Downs, Marilyn C</t>
  </si>
  <si>
    <t>Joyce, Patricia S</t>
  </si>
  <si>
    <t>Edgerton, Linda M</t>
  </si>
  <si>
    <t>Kvols, Kathryn J</t>
  </si>
  <si>
    <t>Whitehurst, Mercedes A</t>
  </si>
  <si>
    <t>Glover, Cynthia E</t>
  </si>
  <si>
    <t>King, Diana G</t>
  </si>
  <si>
    <t>Amdur, Erika H</t>
  </si>
  <si>
    <t>Comes, Rita</t>
  </si>
  <si>
    <t>Newstrom, Mary K</t>
  </si>
  <si>
    <t>Niceley, Susan</t>
  </si>
  <si>
    <t>Leahu, Celia M</t>
  </si>
  <si>
    <t>Kolker, Mikhail *</t>
  </si>
  <si>
    <t>Ide, Eiichi ##</t>
  </si>
  <si>
    <t>Dea, Ian P *</t>
  </si>
  <si>
    <t>Roche, Chin Chu *</t>
  </si>
  <si>
    <t>Adamson, Rev. Richard</t>
  </si>
  <si>
    <t>Tyson, Julian F</t>
  </si>
  <si>
    <t>2002 V40&lt;BR&gt;NATLS</t>
  </si>
  <si>
    <t>2002 Nationals</t>
  </si>
  <si>
    <t>2002 V50&lt;BR&gt;NATLS</t>
  </si>
  <si>
    <t>2002 V60&lt;BR&gt;NATLS</t>
  </si>
  <si>
    <t>Ablanedo, Carlos M</t>
  </si>
  <si>
    <t>Holbrook, Douglas J</t>
  </si>
  <si>
    <t>Brooks, Michael J</t>
  </si>
  <si>
    <t>Meier, Thomas</t>
  </si>
  <si>
    <t>Blowers, R. Allen</t>
  </si>
  <si>
    <t>Fiegel, Robert P</t>
  </si>
  <si>
    <t>Valvero, Richard S</t>
  </si>
  <si>
    <t>Heinzen, Fritz</t>
  </si>
  <si>
    <t>Maysel, Kyle W</t>
  </si>
  <si>
    <t>Mones, Robert J</t>
  </si>
  <si>
    <t>Charuk, William D</t>
  </si>
  <si>
    <t>Hartigan, Joseph R</t>
  </si>
  <si>
    <t>Nieman, Brent A</t>
  </si>
  <si>
    <t>Sacco, Philip P</t>
  </si>
  <si>
    <t>Leighton Jr., David T</t>
  </si>
  <si>
    <t>Taylor Jr., James A</t>
  </si>
  <si>
    <t>Gold, Benn</t>
  </si>
  <si>
    <t>Whitley, Gary L</t>
  </si>
  <si>
    <t>Coltrain, Don L</t>
  </si>
  <si>
    <t>Morris, David H</t>
  </si>
  <si>
    <t>Olive, George A</t>
  </si>
  <si>
    <t>Thomas, Mark S</t>
  </si>
  <si>
    <t>Baehr, Barbara A</t>
  </si>
  <si>
    <t>Rambo, Teresa J</t>
  </si>
  <si>
    <t>Bilz, Ellen M</t>
  </si>
  <si>
    <t>Tracey, Susan</t>
  </si>
  <si>
    <t>Wood, David D</t>
  </si>
  <si>
    <t>Schwary, Irvin</t>
  </si>
  <si>
    <t>Scheffler, Peter K</t>
  </si>
  <si>
    <t>Gentile, Reid</t>
  </si>
  <si>
    <t>Bradford, Roger M</t>
  </si>
  <si>
    <t>Patterson, William N</t>
  </si>
  <si>
    <t>Dicarlo, Vincent A</t>
  </si>
  <si>
    <t>McAbee-Reher, Raphael D</t>
  </si>
  <si>
    <t>Curole, Gary C</t>
  </si>
  <si>
    <t>St. Pierre, Mike A</t>
  </si>
  <si>
    <t>Flunker, Linda K</t>
  </si>
  <si>
    <t>Warren, Rosemary A</t>
  </si>
  <si>
    <t>Green, Sherry (Ch</t>
  </si>
  <si>
    <t>Ouzts, Allen</t>
  </si>
  <si>
    <t>Johnson, Richard</t>
  </si>
  <si>
    <t>Livengood, David R</t>
  </si>
  <si>
    <t>Campellone, Frank</t>
  </si>
  <si>
    <t>Hethcote, George M</t>
  </si>
  <si>
    <t>Appling, Donald P</t>
  </si>
  <si>
    <t>Lossau, Carl S</t>
  </si>
  <si>
    <t>Thomiszer, Frank J</t>
  </si>
  <si>
    <t>Gibson, Brian</t>
  </si>
  <si>
    <t>Jones, Sam J</t>
  </si>
  <si>
    <t>McCarthy, Daniel W</t>
  </si>
  <si>
    <t>Kamhi, Jay</t>
  </si>
  <si>
    <t>Meridith, David L</t>
  </si>
  <si>
    <t>Ybarra, Emilio S</t>
  </si>
  <si>
    <t>Veit, William H</t>
  </si>
  <si>
    <t>Ameli, Sean</t>
  </si>
  <si>
    <t>Kopp, Steven W</t>
  </si>
  <si>
    <t>Faller, Daniel</t>
  </si>
  <si>
    <t>Rios, Vincent J</t>
  </si>
  <si>
    <t>Page, Gerald L</t>
  </si>
  <si>
    <t>Biebel, Joseph E</t>
  </si>
  <si>
    <t>Gonzalez, Reinaldo</t>
  </si>
  <si>
    <t>Ciccarone, Thomas A</t>
  </si>
  <si>
    <t>Herbrechtsmeier, Keith A</t>
  </si>
  <si>
    <t>Lanier, Wm. C.</t>
  </si>
  <si>
    <t>Rea, John P</t>
  </si>
  <si>
    <t>Gill, Thomas E</t>
  </si>
  <si>
    <t>Chandlee, Richard (R</t>
  </si>
  <si>
    <t>Lindberg, Roger A</t>
  </si>
  <si>
    <t>Rosen, Jeff E</t>
  </si>
  <si>
    <t>Epps, Warren D</t>
  </si>
  <si>
    <t>Picken, Neal A</t>
  </si>
  <si>
    <t>Chang, Fritz</t>
  </si>
  <si>
    <t>Berg, Robert</t>
  </si>
  <si>
    <t>King, George F</t>
  </si>
  <si>
    <t>Devine Jr, Dwight J</t>
  </si>
  <si>
    <t>Szathmary, Michael J</t>
  </si>
  <si>
    <t>Allison, Daniel O</t>
  </si>
  <si>
    <t>Ward, Bill</t>
  </si>
  <si>
    <t>Dolata, Mark L</t>
  </si>
  <si>
    <t>Mullarkey, Jack R</t>
  </si>
  <si>
    <t>Goellner, George</t>
  </si>
  <si>
    <t>Price, John T</t>
  </si>
  <si>
    <t>Simpson, Suzanne</t>
  </si>
  <si>
    <t>Dinwiddie-Cobb, Dawn D</t>
  </si>
  <si>
    <t>MacQuesten, Gail</t>
  </si>
  <si>
    <t>Vanderloos, Catherine</t>
  </si>
  <si>
    <t>Rapadas, Donna</t>
  </si>
  <si>
    <t>Gangwer, Valerie D</t>
  </si>
  <si>
    <t>Vines, Kristin A</t>
  </si>
  <si>
    <t>Becker, Nancy J</t>
  </si>
  <si>
    <t>Balot, Agota</t>
  </si>
  <si>
    <t>O'Brien, Tina K</t>
  </si>
  <si>
    <t>Straka, Paula</t>
  </si>
  <si>
    <t>Gallant, Colleen A</t>
  </si>
  <si>
    <t>Mottola-Golding, Mary R</t>
  </si>
  <si>
    <t>Gettler, Laura</t>
  </si>
  <si>
    <t>Arans, Olga R</t>
  </si>
  <si>
    <t>DeVan, Susan G</t>
  </si>
  <si>
    <t>Felty, Louisa</t>
  </si>
  <si>
    <t>Shaw, Brian Kelly</t>
  </si>
  <si>
    <t>Molchany, Jacob Jack</t>
  </si>
  <si>
    <t>Mansfield, Robert (Bryan)</t>
  </si>
  <si>
    <t>Thompson, Eric (Rick)</t>
  </si>
  <si>
    <t>Law, Charles Tom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</si>
</sst>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10"/>
      <color indexed="12"/>
      <name val="Arial Narrow"/>
      <family val="2"/>
    </font>
    <font>
      <sz val="10"/>
      <color indexed="5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centerContinuous" vertical="top"/>
    </xf>
    <xf numFmtId="0" fontId="4" fillId="0" borderId="2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0" fontId="4" fillId="0" borderId="3" xfId="0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centerContinuous" vertical="top"/>
    </xf>
    <xf numFmtId="0" fontId="8" fillId="0" borderId="2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1" xfId="0" applyFont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ni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F</v>
          </cell>
          <cell r="H2" t="str">
            <v>G</v>
          </cell>
          <cell r="I2" t="str">
            <v>H</v>
          </cell>
          <cell r="J2" t="str">
            <v>I</v>
          </cell>
          <cell r="K2" t="str">
            <v>J</v>
          </cell>
          <cell r="L2" t="str">
            <v>K</v>
          </cell>
          <cell r="M2" t="str">
            <v>L</v>
          </cell>
          <cell r="N2" t="str">
            <v>M</v>
          </cell>
          <cell r="O2" t="str">
            <v>N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600</v>
          </cell>
          <cell r="H4">
            <v>1000</v>
          </cell>
          <cell r="I4">
            <v>1000</v>
          </cell>
          <cell r="J4">
            <v>600</v>
          </cell>
          <cell r="K4">
            <v>400</v>
          </cell>
          <cell r="L4">
            <v>700</v>
          </cell>
          <cell r="M4">
            <v>800</v>
          </cell>
          <cell r="N4">
            <v>600</v>
          </cell>
          <cell r="O4">
            <v>1200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600</v>
          </cell>
          <cell r="H5">
            <v>1000</v>
          </cell>
          <cell r="I5">
            <v>1000</v>
          </cell>
          <cell r="J5">
            <v>600</v>
          </cell>
          <cell r="K5">
            <v>400</v>
          </cell>
          <cell r="L5">
            <v>700</v>
          </cell>
          <cell r="M5">
            <v>800</v>
          </cell>
          <cell r="N5">
            <v>600</v>
          </cell>
          <cell r="O5">
            <v>1200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600</v>
          </cell>
          <cell r="H6">
            <v>1000</v>
          </cell>
          <cell r="I6">
            <v>1000</v>
          </cell>
          <cell r="J6">
            <v>600</v>
          </cell>
          <cell r="K6">
            <v>400</v>
          </cell>
          <cell r="L6">
            <v>700</v>
          </cell>
          <cell r="M6">
            <v>800</v>
          </cell>
          <cell r="N6">
            <v>600</v>
          </cell>
          <cell r="O6">
            <v>1200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600</v>
          </cell>
          <cell r="H7">
            <v>1000</v>
          </cell>
          <cell r="I7">
            <v>1000</v>
          </cell>
          <cell r="J7">
            <v>600</v>
          </cell>
          <cell r="K7">
            <v>400</v>
          </cell>
          <cell r="L7">
            <v>700</v>
          </cell>
          <cell r="M7">
            <v>800</v>
          </cell>
          <cell r="N7">
            <v>600</v>
          </cell>
          <cell r="O7">
            <v>1200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552</v>
          </cell>
          <cell r="H8">
            <v>920</v>
          </cell>
          <cell r="I8">
            <v>925</v>
          </cell>
          <cell r="J8">
            <v>552</v>
          </cell>
          <cell r="K8">
            <v>368</v>
          </cell>
          <cell r="L8">
            <v>644</v>
          </cell>
          <cell r="M8">
            <v>736</v>
          </cell>
          <cell r="N8">
            <v>552</v>
          </cell>
          <cell r="O8">
            <v>1104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498</v>
          </cell>
          <cell r="H9">
            <v>830</v>
          </cell>
          <cell r="I9">
            <v>840</v>
          </cell>
          <cell r="J9">
            <v>498</v>
          </cell>
          <cell r="K9">
            <v>332</v>
          </cell>
          <cell r="L9">
            <v>581</v>
          </cell>
          <cell r="M9">
            <v>664</v>
          </cell>
          <cell r="N9">
            <v>498</v>
          </cell>
          <cell r="O9">
            <v>996</v>
          </cell>
          <cell r="S9">
            <v>19207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524</v>
          </cell>
          <cell r="H10">
            <v>873.33</v>
          </cell>
          <cell r="I10">
            <v>868.33</v>
          </cell>
          <cell r="J10">
            <v>524</v>
          </cell>
          <cell r="K10">
            <v>349.33</v>
          </cell>
          <cell r="L10">
            <v>611.33</v>
          </cell>
          <cell r="M10">
            <v>698.67</v>
          </cell>
          <cell r="N10">
            <v>524</v>
          </cell>
          <cell r="O10">
            <v>1048</v>
          </cell>
          <cell r="S10">
            <v>15554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531</v>
          </cell>
          <cell r="H11">
            <v>885</v>
          </cell>
          <cell r="I11">
            <v>882.5</v>
          </cell>
          <cell r="J11">
            <v>531</v>
          </cell>
          <cell r="K11">
            <v>354</v>
          </cell>
          <cell r="L11">
            <v>619.5</v>
          </cell>
          <cell r="M11">
            <v>708</v>
          </cell>
          <cell r="N11">
            <v>531</v>
          </cell>
          <cell r="O11">
            <v>1062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510</v>
          </cell>
          <cell r="H12">
            <v>850</v>
          </cell>
          <cell r="I12">
            <v>840</v>
          </cell>
          <cell r="J12">
            <v>510</v>
          </cell>
          <cell r="K12">
            <v>340</v>
          </cell>
          <cell r="L12">
            <v>595</v>
          </cell>
          <cell r="M12">
            <v>680</v>
          </cell>
          <cell r="N12">
            <v>510</v>
          </cell>
          <cell r="O12">
            <v>1020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464.25</v>
          </cell>
          <cell r="H13">
            <v>773.75</v>
          </cell>
          <cell r="I13">
            <v>792.5</v>
          </cell>
          <cell r="J13">
            <v>464.25</v>
          </cell>
          <cell r="K13">
            <v>309.5</v>
          </cell>
          <cell r="L13">
            <v>541.63</v>
          </cell>
          <cell r="M13">
            <v>619</v>
          </cell>
          <cell r="N13">
            <v>464.25</v>
          </cell>
          <cell r="O13">
            <v>928.5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480</v>
          </cell>
          <cell r="H14">
            <v>800</v>
          </cell>
          <cell r="I14">
            <v>811.67</v>
          </cell>
          <cell r="J14">
            <v>480</v>
          </cell>
          <cell r="K14">
            <v>320</v>
          </cell>
          <cell r="L14">
            <v>560</v>
          </cell>
          <cell r="M14">
            <v>640</v>
          </cell>
          <cell r="N14">
            <v>480</v>
          </cell>
          <cell r="O14">
            <v>960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510</v>
          </cell>
          <cell r="H15">
            <v>850</v>
          </cell>
          <cell r="I15">
            <v>840</v>
          </cell>
          <cell r="J15">
            <v>510</v>
          </cell>
          <cell r="K15">
            <v>340</v>
          </cell>
          <cell r="L15">
            <v>595</v>
          </cell>
          <cell r="M15">
            <v>680</v>
          </cell>
          <cell r="N15">
            <v>510</v>
          </cell>
          <cell r="O15">
            <v>1020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510</v>
          </cell>
          <cell r="H16">
            <v>850</v>
          </cell>
          <cell r="I16">
            <v>840</v>
          </cell>
          <cell r="J16">
            <v>510</v>
          </cell>
          <cell r="K16">
            <v>340</v>
          </cell>
          <cell r="L16">
            <v>595</v>
          </cell>
          <cell r="M16">
            <v>680</v>
          </cell>
          <cell r="N16">
            <v>510</v>
          </cell>
          <cell r="O16">
            <v>1020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440.25</v>
          </cell>
          <cell r="H17">
            <v>733.75</v>
          </cell>
          <cell r="I17">
            <v>761.25</v>
          </cell>
          <cell r="J17">
            <v>440.25</v>
          </cell>
          <cell r="K17">
            <v>293.5</v>
          </cell>
          <cell r="L17">
            <v>513.63</v>
          </cell>
          <cell r="M17">
            <v>587</v>
          </cell>
          <cell r="N17">
            <v>440.25</v>
          </cell>
          <cell r="O17">
            <v>880.5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449</v>
          </cell>
          <cell r="H18">
            <v>748.33</v>
          </cell>
          <cell r="I18">
            <v>776.67</v>
          </cell>
          <cell r="J18">
            <v>449</v>
          </cell>
          <cell r="K18">
            <v>299.33</v>
          </cell>
          <cell r="L18">
            <v>523.83</v>
          </cell>
          <cell r="M18">
            <v>598.67</v>
          </cell>
          <cell r="N18">
            <v>449</v>
          </cell>
          <cell r="O18">
            <v>898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465</v>
          </cell>
          <cell r="H19">
            <v>775</v>
          </cell>
          <cell r="I19">
            <v>797.5</v>
          </cell>
          <cell r="J19">
            <v>465</v>
          </cell>
          <cell r="K19">
            <v>310</v>
          </cell>
          <cell r="L19">
            <v>542.5</v>
          </cell>
          <cell r="M19">
            <v>620</v>
          </cell>
          <cell r="N19">
            <v>465</v>
          </cell>
          <cell r="O19">
            <v>930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420</v>
          </cell>
          <cell r="H20">
            <v>700</v>
          </cell>
          <cell r="I20">
            <v>755</v>
          </cell>
          <cell r="J20">
            <v>420</v>
          </cell>
          <cell r="K20">
            <v>280</v>
          </cell>
          <cell r="L20">
            <v>490</v>
          </cell>
          <cell r="M20">
            <v>560</v>
          </cell>
          <cell r="N20">
            <v>420</v>
          </cell>
          <cell r="O20">
            <v>840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415.5</v>
          </cell>
          <cell r="H21">
            <v>692.5</v>
          </cell>
          <cell r="I21">
            <v>725</v>
          </cell>
          <cell r="J21">
            <v>415.5</v>
          </cell>
          <cell r="K21">
            <v>277</v>
          </cell>
          <cell r="L21">
            <v>484.75</v>
          </cell>
          <cell r="M21">
            <v>554</v>
          </cell>
          <cell r="N21">
            <v>415.5</v>
          </cell>
          <cell r="O21">
            <v>831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417</v>
          </cell>
          <cell r="H22">
            <v>695</v>
          </cell>
          <cell r="I22">
            <v>735</v>
          </cell>
          <cell r="J22">
            <v>417</v>
          </cell>
          <cell r="K22">
            <v>278</v>
          </cell>
          <cell r="L22">
            <v>486.5</v>
          </cell>
          <cell r="M22">
            <v>556</v>
          </cell>
          <cell r="N22">
            <v>417</v>
          </cell>
          <cell r="O22">
            <v>834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418.5</v>
          </cell>
          <cell r="H23">
            <v>697.5</v>
          </cell>
          <cell r="I23">
            <v>745</v>
          </cell>
          <cell r="J23">
            <v>418.5</v>
          </cell>
          <cell r="K23">
            <v>279</v>
          </cell>
          <cell r="L23">
            <v>488.25</v>
          </cell>
          <cell r="M23">
            <v>558</v>
          </cell>
          <cell r="N23">
            <v>418.5</v>
          </cell>
          <cell r="O23">
            <v>837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417</v>
          </cell>
          <cell r="H24">
            <v>695</v>
          </cell>
          <cell r="I24">
            <v>735</v>
          </cell>
          <cell r="J24">
            <v>417</v>
          </cell>
          <cell r="K24">
            <v>278</v>
          </cell>
          <cell r="L24">
            <v>486.5</v>
          </cell>
          <cell r="M24">
            <v>556</v>
          </cell>
          <cell r="N24">
            <v>417</v>
          </cell>
          <cell r="O24">
            <v>834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390.75</v>
          </cell>
          <cell r="H25">
            <v>651.25</v>
          </cell>
          <cell r="I25">
            <v>691.25</v>
          </cell>
          <cell r="J25">
            <v>390.75</v>
          </cell>
          <cell r="K25">
            <v>260.5</v>
          </cell>
          <cell r="L25">
            <v>455.88</v>
          </cell>
          <cell r="M25">
            <v>521</v>
          </cell>
          <cell r="N25">
            <v>390.75</v>
          </cell>
          <cell r="O25">
            <v>781.5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414</v>
          </cell>
          <cell r="H26">
            <v>690</v>
          </cell>
          <cell r="I26">
            <v>715</v>
          </cell>
          <cell r="J26">
            <v>414</v>
          </cell>
          <cell r="K26">
            <v>276</v>
          </cell>
          <cell r="L26">
            <v>483</v>
          </cell>
          <cell r="M26">
            <v>552</v>
          </cell>
          <cell r="N26">
            <v>414</v>
          </cell>
          <cell r="O26">
            <v>828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415.5</v>
          </cell>
          <cell r="H27">
            <v>692.5</v>
          </cell>
          <cell r="I27">
            <v>725</v>
          </cell>
          <cell r="J27">
            <v>415.5</v>
          </cell>
          <cell r="K27">
            <v>277</v>
          </cell>
          <cell r="L27">
            <v>484.75</v>
          </cell>
          <cell r="M27">
            <v>554</v>
          </cell>
          <cell r="N27">
            <v>415.5</v>
          </cell>
          <cell r="O27">
            <v>831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414</v>
          </cell>
          <cell r="H28">
            <v>690</v>
          </cell>
          <cell r="I28">
            <v>715</v>
          </cell>
          <cell r="J28">
            <v>414</v>
          </cell>
          <cell r="K28">
            <v>276</v>
          </cell>
          <cell r="L28">
            <v>483</v>
          </cell>
          <cell r="M28">
            <v>552</v>
          </cell>
          <cell r="N28">
            <v>414</v>
          </cell>
          <cell r="O28">
            <v>828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</v>
          </cell>
          <cell r="E29">
            <v>244.25</v>
          </cell>
          <cell r="F29">
            <v>366</v>
          </cell>
          <cell r="G29">
            <v>366.5</v>
          </cell>
          <cell r="H29">
            <v>610</v>
          </cell>
          <cell r="I29">
            <v>658.75</v>
          </cell>
          <cell r="J29">
            <v>366</v>
          </cell>
          <cell r="K29">
            <v>244</v>
          </cell>
          <cell r="L29">
            <v>427</v>
          </cell>
          <cell r="M29">
            <v>488</v>
          </cell>
          <cell r="N29">
            <v>366</v>
          </cell>
          <cell r="O29">
            <v>732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382</v>
          </cell>
          <cell r="H30">
            <v>636.67</v>
          </cell>
          <cell r="I30">
            <v>676.67</v>
          </cell>
          <cell r="J30">
            <v>382</v>
          </cell>
          <cell r="K30">
            <v>254.67</v>
          </cell>
          <cell r="L30">
            <v>445.67</v>
          </cell>
          <cell r="M30">
            <v>509.33</v>
          </cell>
          <cell r="N30">
            <v>382</v>
          </cell>
          <cell r="O30">
            <v>764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412.5</v>
          </cell>
          <cell r="H31">
            <v>687.5</v>
          </cell>
          <cell r="I31">
            <v>705</v>
          </cell>
          <cell r="J31">
            <v>412.5</v>
          </cell>
          <cell r="K31">
            <v>275</v>
          </cell>
          <cell r="L31">
            <v>481.25</v>
          </cell>
          <cell r="M31">
            <v>550</v>
          </cell>
          <cell r="N31">
            <v>412.5</v>
          </cell>
          <cell r="O31">
            <v>825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411</v>
          </cell>
          <cell r="H32">
            <v>685</v>
          </cell>
          <cell r="I32">
            <v>695</v>
          </cell>
          <cell r="J32">
            <v>411</v>
          </cell>
          <cell r="K32">
            <v>274</v>
          </cell>
          <cell r="L32">
            <v>479.5</v>
          </cell>
          <cell r="M32">
            <v>548</v>
          </cell>
          <cell r="N32">
            <v>411</v>
          </cell>
          <cell r="O32">
            <v>822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227.5</v>
          </cell>
          <cell r="E33">
            <v>228.25</v>
          </cell>
          <cell r="F33">
            <v>341.25</v>
          </cell>
          <cell r="G33">
            <v>342.75</v>
          </cell>
          <cell r="H33">
            <v>568.75</v>
          </cell>
          <cell r="I33">
            <v>627.5</v>
          </cell>
          <cell r="J33">
            <v>341.25</v>
          </cell>
          <cell r="K33">
            <v>227.5</v>
          </cell>
          <cell r="L33">
            <v>398.13</v>
          </cell>
          <cell r="M33">
            <v>455</v>
          </cell>
          <cell r="N33">
            <v>341.25</v>
          </cell>
          <cell r="O33">
            <v>682.5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233.33</v>
          </cell>
          <cell r="E34">
            <v>233.67</v>
          </cell>
          <cell r="F34">
            <v>350</v>
          </cell>
          <cell r="G34">
            <v>350.67</v>
          </cell>
          <cell r="H34">
            <v>583.33</v>
          </cell>
          <cell r="I34">
            <v>640</v>
          </cell>
          <cell r="J34">
            <v>350</v>
          </cell>
          <cell r="K34">
            <v>233.33</v>
          </cell>
          <cell r="L34">
            <v>408.33</v>
          </cell>
          <cell r="M34">
            <v>466.67</v>
          </cell>
          <cell r="N34">
            <v>350</v>
          </cell>
          <cell r="O34">
            <v>700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366</v>
          </cell>
          <cell r="H35">
            <v>610</v>
          </cell>
          <cell r="I35">
            <v>657.5</v>
          </cell>
          <cell r="J35">
            <v>366</v>
          </cell>
          <cell r="K35">
            <v>244</v>
          </cell>
          <cell r="L35">
            <v>427</v>
          </cell>
          <cell r="M35">
            <v>488</v>
          </cell>
          <cell r="N35">
            <v>366</v>
          </cell>
          <cell r="O35">
            <v>732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321</v>
          </cell>
          <cell r="H36">
            <v>535</v>
          </cell>
          <cell r="I36">
            <v>620</v>
          </cell>
          <cell r="J36">
            <v>321</v>
          </cell>
          <cell r="K36">
            <v>214</v>
          </cell>
          <cell r="L36">
            <v>374.5</v>
          </cell>
          <cell r="M36">
            <v>428</v>
          </cell>
          <cell r="N36">
            <v>321</v>
          </cell>
          <cell r="O36">
            <v>642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211</v>
          </cell>
          <cell r="E37">
            <v>212.5</v>
          </cell>
          <cell r="F37">
            <v>316.5</v>
          </cell>
          <cell r="G37">
            <v>319.5</v>
          </cell>
          <cell r="H37">
            <v>527.5</v>
          </cell>
          <cell r="I37">
            <v>597.5</v>
          </cell>
          <cell r="J37">
            <v>316.5</v>
          </cell>
          <cell r="K37">
            <v>211</v>
          </cell>
          <cell r="L37">
            <v>369.25</v>
          </cell>
          <cell r="M37">
            <v>422</v>
          </cell>
          <cell r="N37">
            <v>316.5</v>
          </cell>
          <cell r="O37">
            <v>633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212</v>
          </cell>
          <cell r="E38">
            <v>213</v>
          </cell>
          <cell r="F38">
            <v>318</v>
          </cell>
          <cell r="G38">
            <v>320</v>
          </cell>
          <cell r="H38">
            <v>530</v>
          </cell>
          <cell r="I38">
            <v>605</v>
          </cell>
          <cell r="J38">
            <v>318</v>
          </cell>
          <cell r="K38">
            <v>212</v>
          </cell>
          <cell r="L38">
            <v>371</v>
          </cell>
          <cell r="M38">
            <v>424</v>
          </cell>
          <cell r="N38">
            <v>318</v>
          </cell>
          <cell r="O38">
            <v>636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</v>
          </cell>
          <cell r="E39">
            <v>213.5</v>
          </cell>
          <cell r="F39">
            <v>319.5</v>
          </cell>
          <cell r="G39">
            <v>320.5</v>
          </cell>
          <cell r="H39">
            <v>532.5</v>
          </cell>
          <cell r="I39">
            <v>612.5</v>
          </cell>
          <cell r="J39">
            <v>319.5</v>
          </cell>
          <cell r="K39">
            <v>213</v>
          </cell>
          <cell r="L39">
            <v>372.75</v>
          </cell>
          <cell r="M39">
            <v>426</v>
          </cell>
          <cell r="N39">
            <v>319.5</v>
          </cell>
          <cell r="O39">
            <v>639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212</v>
          </cell>
          <cell r="E40">
            <v>213</v>
          </cell>
          <cell r="F40">
            <v>318</v>
          </cell>
          <cell r="G40">
            <v>320</v>
          </cell>
          <cell r="H40">
            <v>530</v>
          </cell>
          <cell r="I40">
            <v>605</v>
          </cell>
          <cell r="J40">
            <v>318</v>
          </cell>
          <cell r="K40">
            <v>212</v>
          </cell>
          <cell r="L40">
            <v>371</v>
          </cell>
          <cell r="M40">
            <v>424</v>
          </cell>
          <cell r="N40">
            <v>318</v>
          </cell>
          <cell r="O40">
            <v>636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</v>
          </cell>
          <cell r="E41">
            <v>209.75</v>
          </cell>
          <cell r="F41">
            <v>313.5</v>
          </cell>
          <cell r="G41">
            <v>315</v>
          </cell>
          <cell r="H41">
            <v>522.5</v>
          </cell>
          <cell r="I41">
            <v>573.75</v>
          </cell>
          <cell r="J41">
            <v>313.5</v>
          </cell>
          <cell r="K41">
            <v>209</v>
          </cell>
          <cell r="L41">
            <v>365.75</v>
          </cell>
          <cell r="M41">
            <v>418</v>
          </cell>
          <cell r="N41">
            <v>313.5</v>
          </cell>
          <cell r="O41">
            <v>627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210</v>
          </cell>
          <cell r="E42">
            <v>212</v>
          </cell>
          <cell r="F42">
            <v>315</v>
          </cell>
          <cell r="G42">
            <v>319</v>
          </cell>
          <cell r="H42">
            <v>525</v>
          </cell>
          <cell r="I42">
            <v>590</v>
          </cell>
          <cell r="J42">
            <v>315</v>
          </cell>
          <cell r="K42">
            <v>210</v>
          </cell>
          <cell r="L42">
            <v>367.5</v>
          </cell>
          <cell r="M42">
            <v>420</v>
          </cell>
          <cell r="N42">
            <v>315</v>
          </cell>
          <cell r="O42">
            <v>630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211</v>
          </cell>
          <cell r="E43">
            <v>212.5</v>
          </cell>
          <cell r="F43">
            <v>316.5</v>
          </cell>
          <cell r="G43">
            <v>319.5</v>
          </cell>
          <cell r="H43">
            <v>527.5</v>
          </cell>
          <cell r="I43">
            <v>597.5</v>
          </cell>
          <cell r="J43">
            <v>316.5</v>
          </cell>
          <cell r="K43">
            <v>211</v>
          </cell>
          <cell r="L43">
            <v>369.25</v>
          </cell>
          <cell r="M43">
            <v>422</v>
          </cell>
          <cell r="N43">
            <v>316.5</v>
          </cell>
          <cell r="O43">
            <v>633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210</v>
          </cell>
          <cell r="E44">
            <v>212</v>
          </cell>
          <cell r="F44">
            <v>315</v>
          </cell>
          <cell r="G44">
            <v>319</v>
          </cell>
          <cell r="H44">
            <v>525</v>
          </cell>
          <cell r="I44">
            <v>590</v>
          </cell>
          <cell r="J44">
            <v>315</v>
          </cell>
          <cell r="K44">
            <v>210</v>
          </cell>
          <cell r="L44">
            <v>367.5</v>
          </cell>
          <cell r="M44">
            <v>420</v>
          </cell>
          <cell r="N44">
            <v>315</v>
          </cell>
          <cell r="O44">
            <v>630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310.5</v>
          </cell>
          <cell r="H45">
            <v>517.5</v>
          </cell>
          <cell r="I45">
            <v>550</v>
          </cell>
          <cell r="J45">
            <v>310.5</v>
          </cell>
          <cell r="K45">
            <v>207</v>
          </cell>
          <cell r="L45">
            <v>362.25</v>
          </cell>
          <cell r="M45">
            <v>414</v>
          </cell>
          <cell r="N45">
            <v>310.5</v>
          </cell>
          <cell r="O45">
            <v>621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</v>
          </cell>
          <cell r="E46">
            <v>208.67</v>
          </cell>
          <cell r="F46">
            <v>312</v>
          </cell>
          <cell r="G46">
            <v>313.33</v>
          </cell>
          <cell r="H46">
            <v>520</v>
          </cell>
          <cell r="I46">
            <v>563.33</v>
          </cell>
          <cell r="J46">
            <v>312</v>
          </cell>
          <cell r="K46">
            <v>208</v>
          </cell>
          <cell r="L46">
            <v>364</v>
          </cell>
          <cell r="M46">
            <v>416</v>
          </cell>
          <cell r="N46">
            <v>312</v>
          </cell>
          <cell r="O46">
            <v>624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209</v>
          </cell>
          <cell r="E47">
            <v>211.5</v>
          </cell>
          <cell r="F47">
            <v>313.5</v>
          </cell>
          <cell r="G47">
            <v>318.5</v>
          </cell>
          <cell r="H47">
            <v>522.5</v>
          </cell>
          <cell r="I47">
            <v>582.5</v>
          </cell>
          <cell r="J47">
            <v>313.5</v>
          </cell>
          <cell r="K47">
            <v>209</v>
          </cell>
          <cell r="L47">
            <v>365.75</v>
          </cell>
          <cell r="M47">
            <v>418</v>
          </cell>
          <cell r="N47">
            <v>313.5</v>
          </cell>
          <cell r="O47">
            <v>627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208</v>
          </cell>
          <cell r="E48">
            <v>211</v>
          </cell>
          <cell r="F48">
            <v>312</v>
          </cell>
          <cell r="G48">
            <v>318</v>
          </cell>
          <cell r="H48">
            <v>520</v>
          </cell>
          <cell r="I48">
            <v>575</v>
          </cell>
          <cell r="J48">
            <v>312</v>
          </cell>
          <cell r="K48">
            <v>208</v>
          </cell>
          <cell r="L48">
            <v>364</v>
          </cell>
          <cell r="M48">
            <v>416</v>
          </cell>
          <cell r="N48">
            <v>312</v>
          </cell>
          <cell r="O48">
            <v>624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205</v>
          </cell>
          <cell r="E49">
            <v>204.25</v>
          </cell>
          <cell r="F49">
            <v>307.5</v>
          </cell>
          <cell r="G49">
            <v>306</v>
          </cell>
          <cell r="H49">
            <v>512.5</v>
          </cell>
          <cell r="I49">
            <v>526.25</v>
          </cell>
          <cell r="J49">
            <v>307.5</v>
          </cell>
          <cell r="K49">
            <v>205</v>
          </cell>
          <cell r="L49">
            <v>358.75</v>
          </cell>
          <cell r="M49">
            <v>410</v>
          </cell>
          <cell r="N49">
            <v>307.5</v>
          </cell>
          <cell r="O49">
            <v>615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206</v>
          </cell>
          <cell r="E50">
            <v>205.33</v>
          </cell>
          <cell r="F50">
            <v>309</v>
          </cell>
          <cell r="G50">
            <v>307.67</v>
          </cell>
          <cell r="H50">
            <v>515</v>
          </cell>
          <cell r="I50">
            <v>536.67</v>
          </cell>
          <cell r="J50">
            <v>309</v>
          </cell>
          <cell r="K50">
            <v>206</v>
          </cell>
          <cell r="L50">
            <v>360.5</v>
          </cell>
          <cell r="M50">
            <v>412</v>
          </cell>
          <cell r="N50">
            <v>309</v>
          </cell>
          <cell r="O50">
            <v>618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310.5</v>
          </cell>
          <cell r="H51">
            <v>517.5</v>
          </cell>
          <cell r="I51">
            <v>550</v>
          </cell>
          <cell r="J51">
            <v>310.5</v>
          </cell>
          <cell r="K51">
            <v>207</v>
          </cell>
          <cell r="L51">
            <v>362.25</v>
          </cell>
          <cell r="M51">
            <v>414</v>
          </cell>
          <cell r="N51">
            <v>310.5</v>
          </cell>
          <cell r="O51">
            <v>621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206</v>
          </cell>
          <cell r="E52">
            <v>203</v>
          </cell>
          <cell r="F52">
            <v>309</v>
          </cell>
          <cell r="G52">
            <v>303</v>
          </cell>
          <cell r="H52">
            <v>515</v>
          </cell>
          <cell r="I52">
            <v>525</v>
          </cell>
          <cell r="J52">
            <v>309</v>
          </cell>
          <cell r="K52">
            <v>206</v>
          </cell>
          <cell r="L52">
            <v>360.5</v>
          </cell>
          <cell r="M52">
            <v>412</v>
          </cell>
          <cell r="N52">
            <v>309</v>
          </cell>
          <cell r="O52">
            <v>618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203</v>
          </cell>
          <cell r="E53">
            <v>201.5</v>
          </cell>
          <cell r="F53">
            <v>304.5</v>
          </cell>
          <cell r="G53">
            <v>301.5</v>
          </cell>
          <cell r="H53">
            <v>507.5</v>
          </cell>
          <cell r="I53">
            <v>502.5</v>
          </cell>
          <cell r="J53">
            <v>304.5</v>
          </cell>
          <cell r="K53">
            <v>203</v>
          </cell>
          <cell r="L53">
            <v>355.25</v>
          </cell>
          <cell r="M53">
            <v>406</v>
          </cell>
          <cell r="N53">
            <v>304.5</v>
          </cell>
          <cell r="O53">
            <v>609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204</v>
          </cell>
          <cell r="E54">
            <v>202</v>
          </cell>
          <cell r="F54">
            <v>306</v>
          </cell>
          <cell r="G54">
            <v>302</v>
          </cell>
          <cell r="H54">
            <v>510</v>
          </cell>
          <cell r="I54">
            <v>510</v>
          </cell>
          <cell r="J54">
            <v>306</v>
          </cell>
          <cell r="K54">
            <v>204</v>
          </cell>
          <cell r="L54">
            <v>357</v>
          </cell>
          <cell r="M54">
            <v>408</v>
          </cell>
          <cell r="N54">
            <v>306</v>
          </cell>
          <cell r="O54">
            <v>612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205</v>
          </cell>
          <cell r="E55">
            <v>202.5</v>
          </cell>
          <cell r="F55">
            <v>307.5</v>
          </cell>
          <cell r="G55">
            <v>302.5</v>
          </cell>
          <cell r="H55">
            <v>512.5</v>
          </cell>
          <cell r="I55">
            <v>517.5</v>
          </cell>
          <cell r="J55">
            <v>307.5</v>
          </cell>
          <cell r="K55">
            <v>205</v>
          </cell>
          <cell r="L55">
            <v>358.75</v>
          </cell>
          <cell r="M55">
            <v>410</v>
          </cell>
          <cell r="N55">
            <v>307.5</v>
          </cell>
          <cell r="O55">
            <v>615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204</v>
          </cell>
          <cell r="E56">
            <v>202</v>
          </cell>
          <cell r="F56">
            <v>306</v>
          </cell>
          <cell r="G56">
            <v>302</v>
          </cell>
          <cell r="H56">
            <v>510</v>
          </cell>
          <cell r="I56">
            <v>510</v>
          </cell>
          <cell r="J56">
            <v>306</v>
          </cell>
          <cell r="K56">
            <v>204</v>
          </cell>
          <cell r="L56">
            <v>357</v>
          </cell>
          <cell r="M56">
            <v>408</v>
          </cell>
          <cell r="N56">
            <v>306</v>
          </cell>
          <cell r="O56">
            <v>612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186.5</v>
          </cell>
          <cell r="E57">
            <v>185.75</v>
          </cell>
          <cell r="F57">
            <v>279.75</v>
          </cell>
          <cell r="G57">
            <v>278.25</v>
          </cell>
          <cell r="H57">
            <v>466.25</v>
          </cell>
          <cell r="I57">
            <v>475</v>
          </cell>
          <cell r="J57">
            <v>279.75</v>
          </cell>
          <cell r="K57">
            <v>186.5</v>
          </cell>
          <cell r="L57">
            <v>326.38</v>
          </cell>
          <cell r="M57">
            <v>373</v>
          </cell>
          <cell r="N57">
            <v>279.75</v>
          </cell>
          <cell r="O57">
            <v>559.5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202</v>
          </cell>
          <cell r="E58">
            <v>201</v>
          </cell>
          <cell r="F58">
            <v>303</v>
          </cell>
          <cell r="G58">
            <v>301</v>
          </cell>
          <cell r="H58">
            <v>505</v>
          </cell>
          <cell r="I58">
            <v>495</v>
          </cell>
          <cell r="J58">
            <v>303</v>
          </cell>
          <cell r="K58">
            <v>202</v>
          </cell>
          <cell r="L58">
            <v>353.5</v>
          </cell>
          <cell r="M58">
            <v>404</v>
          </cell>
          <cell r="N58">
            <v>303</v>
          </cell>
          <cell r="O58">
            <v>606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203</v>
          </cell>
          <cell r="E59">
            <v>201.5</v>
          </cell>
          <cell r="F59">
            <v>304.5</v>
          </cell>
          <cell r="G59">
            <v>301.5</v>
          </cell>
          <cell r="H59">
            <v>507.5</v>
          </cell>
          <cell r="I59">
            <v>502.5</v>
          </cell>
          <cell r="J59">
            <v>304.5</v>
          </cell>
          <cell r="K59">
            <v>203</v>
          </cell>
          <cell r="L59">
            <v>355.25</v>
          </cell>
          <cell r="M59">
            <v>406</v>
          </cell>
          <cell r="N59">
            <v>304.5</v>
          </cell>
          <cell r="O59">
            <v>609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202</v>
          </cell>
          <cell r="E60">
            <v>201</v>
          </cell>
          <cell r="F60">
            <v>303</v>
          </cell>
          <cell r="G60">
            <v>301</v>
          </cell>
          <cell r="H60">
            <v>505</v>
          </cell>
          <cell r="I60">
            <v>495</v>
          </cell>
          <cell r="J60">
            <v>303</v>
          </cell>
          <cell r="K60">
            <v>202</v>
          </cell>
          <cell r="L60">
            <v>353.5</v>
          </cell>
          <cell r="M60">
            <v>404</v>
          </cell>
          <cell r="N60">
            <v>303</v>
          </cell>
          <cell r="O60">
            <v>606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255</v>
          </cell>
          <cell r="H61">
            <v>425</v>
          </cell>
          <cell r="I61">
            <v>450</v>
          </cell>
          <cell r="J61">
            <v>255</v>
          </cell>
          <cell r="K61">
            <v>170</v>
          </cell>
          <cell r="L61">
            <v>297.5</v>
          </cell>
          <cell r="M61">
            <v>340</v>
          </cell>
          <cell r="N61">
            <v>255</v>
          </cell>
          <cell r="O61">
            <v>510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180.67</v>
          </cell>
          <cell r="E62">
            <v>180.33</v>
          </cell>
          <cell r="F62">
            <v>271</v>
          </cell>
          <cell r="G62">
            <v>270.33</v>
          </cell>
          <cell r="H62">
            <v>451.67</v>
          </cell>
          <cell r="I62">
            <v>463.33</v>
          </cell>
          <cell r="J62">
            <v>271</v>
          </cell>
          <cell r="K62">
            <v>180.67</v>
          </cell>
          <cell r="L62">
            <v>316.17</v>
          </cell>
          <cell r="M62">
            <v>361.33</v>
          </cell>
          <cell r="N62">
            <v>271</v>
          </cell>
          <cell r="O62">
            <v>542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201</v>
          </cell>
          <cell r="E63">
            <v>200.5</v>
          </cell>
          <cell r="F63">
            <v>301.5</v>
          </cell>
          <cell r="G63">
            <v>300.5</v>
          </cell>
          <cell r="H63">
            <v>502.5</v>
          </cell>
          <cell r="I63">
            <v>487.5</v>
          </cell>
          <cell r="J63">
            <v>301.5</v>
          </cell>
          <cell r="K63">
            <v>201</v>
          </cell>
          <cell r="L63">
            <v>351.75</v>
          </cell>
          <cell r="M63">
            <v>402</v>
          </cell>
          <cell r="N63">
            <v>301.5</v>
          </cell>
          <cell r="O63">
            <v>603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300</v>
          </cell>
          <cell r="H64">
            <v>500</v>
          </cell>
          <cell r="I64">
            <v>480</v>
          </cell>
          <cell r="J64">
            <v>300</v>
          </cell>
          <cell r="K64">
            <v>200</v>
          </cell>
          <cell r="L64">
            <v>350</v>
          </cell>
          <cell r="M64">
            <v>400</v>
          </cell>
          <cell r="N64">
            <v>300</v>
          </cell>
          <cell r="O64">
            <v>600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153.5</v>
          </cell>
          <cell r="E65">
            <v>154.25</v>
          </cell>
          <cell r="F65">
            <v>230.25</v>
          </cell>
          <cell r="G65">
            <v>231.75</v>
          </cell>
          <cell r="H65">
            <v>383.75</v>
          </cell>
          <cell r="I65">
            <v>427.5</v>
          </cell>
          <cell r="J65">
            <v>230.25</v>
          </cell>
          <cell r="K65">
            <v>153.5</v>
          </cell>
          <cell r="L65">
            <v>268.63</v>
          </cell>
          <cell r="M65">
            <v>307</v>
          </cell>
          <cell r="N65">
            <v>230.25</v>
          </cell>
          <cell r="O65">
            <v>460.5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159.33</v>
          </cell>
          <cell r="E66">
            <v>159.67</v>
          </cell>
          <cell r="F66">
            <v>239</v>
          </cell>
          <cell r="G66">
            <v>239.67</v>
          </cell>
          <cell r="H66">
            <v>398.33</v>
          </cell>
          <cell r="I66">
            <v>435</v>
          </cell>
          <cell r="J66">
            <v>239</v>
          </cell>
          <cell r="K66">
            <v>159.33</v>
          </cell>
          <cell r="L66">
            <v>278.83</v>
          </cell>
          <cell r="M66">
            <v>318.67</v>
          </cell>
          <cell r="N66">
            <v>239</v>
          </cell>
          <cell r="O66">
            <v>478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255</v>
          </cell>
          <cell r="H67">
            <v>425</v>
          </cell>
          <cell r="I67">
            <v>447.5</v>
          </cell>
          <cell r="J67">
            <v>255</v>
          </cell>
          <cell r="K67">
            <v>170</v>
          </cell>
          <cell r="L67">
            <v>297.5</v>
          </cell>
          <cell r="M67">
            <v>340</v>
          </cell>
          <cell r="N67">
            <v>255</v>
          </cell>
          <cell r="O67">
            <v>510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210</v>
          </cell>
          <cell r="H68">
            <v>350</v>
          </cell>
          <cell r="I68">
            <v>415</v>
          </cell>
          <cell r="J68">
            <v>210</v>
          </cell>
          <cell r="K68">
            <v>140</v>
          </cell>
          <cell r="L68">
            <v>245</v>
          </cell>
          <cell r="M68">
            <v>280</v>
          </cell>
          <cell r="N68">
            <v>210</v>
          </cell>
          <cell r="O68">
            <v>420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137</v>
          </cell>
          <cell r="E69">
            <v>138.5</v>
          </cell>
          <cell r="F69">
            <v>205.5</v>
          </cell>
          <cell r="G69">
            <v>208.5</v>
          </cell>
          <cell r="H69">
            <v>342.5</v>
          </cell>
          <cell r="I69">
            <v>407.5</v>
          </cell>
          <cell r="J69">
            <v>205.5</v>
          </cell>
          <cell r="K69">
            <v>137</v>
          </cell>
          <cell r="L69">
            <v>239.75</v>
          </cell>
          <cell r="M69">
            <v>274</v>
          </cell>
          <cell r="N69">
            <v>205.5</v>
          </cell>
          <cell r="O69">
            <v>411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138</v>
          </cell>
          <cell r="E70">
            <v>139</v>
          </cell>
          <cell r="F70">
            <v>207</v>
          </cell>
          <cell r="G70">
            <v>209</v>
          </cell>
          <cell r="H70">
            <v>345</v>
          </cell>
          <cell r="I70">
            <v>410</v>
          </cell>
          <cell r="J70">
            <v>207</v>
          </cell>
          <cell r="K70">
            <v>138</v>
          </cell>
          <cell r="L70">
            <v>241.5</v>
          </cell>
          <cell r="M70">
            <v>276</v>
          </cell>
          <cell r="N70">
            <v>207</v>
          </cell>
          <cell r="O70">
            <v>414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</v>
          </cell>
          <cell r="E71">
            <v>139.5</v>
          </cell>
          <cell r="F71">
            <v>208.5</v>
          </cell>
          <cell r="G71">
            <v>209.5</v>
          </cell>
          <cell r="H71">
            <v>347.5</v>
          </cell>
          <cell r="I71">
            <v>412.5</v>
          </cell>
          <cell r="J71">
            <v>208.5</v>
          </cell>
          <cell r="K71">
            <v>139</v>
          </cell>
          <cell r="L71">
            <v>243.25</v>
          </cell>
          <cell r="M71">
            <v>278</v>
          </cell>
          <cell r="N71">
            <v>208.5</v>
          </cell>
          <cell r="O71">
            <v>417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138</v>
          </cell>
          <cell r="E72">
            <v>139</v>
          </cell>
          <cell r="F72">
            <v>207</v>
          </cell>
          <cell r="G72">
            <v>209</v>
          </cell>
          <cell r="H72">
            <v>345</v>
          </cell>
          <cell r="I72">
            <v>410</v>
          </cell>
          <cell r="J72">
            <v>207</v>
          </cell>
          <cell r="K72">
            <v>138</v>
          </cell>
          <cell r="L72">
            <v>241.5</v>
          </cell>
          <cell r="M72">
            <v>276</v>
          </cell>
          <cell r="N72">
            <v>207</v>
          </cell>
          <cell r="O72">
            <v>414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135</v>
          </cell>
          <cell r="E73">
            <v>137.5</v>
          </cell>
          <cell r="F73">
            <v>202.5</v>
          </cell>
          <cell r="G73">
            <v>207.5</v>
          </cell>
          <cell r="H73">
            <v>337.5</v>
          </cell>
          <cell r="I73">
            <v>402.5</v>
          </cell>
          <cell r="J73">
            <v>202.5</v>
          </cell>
          <cell r="K73">
            <v>135</v>
          </cell>
          <cell r="L73">
            <v>236.25</v>
          </cell>
          <cell r="M73">
            <v>270</v>
          </cell>
          <cell r="N73">
            <v>202.5</v>
          </cell>
          <cell r="O73">
            <v>405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136</v>
          </cell>
          <cell r="E74">
            <v>138</v>
          </cell>
          <cell r="F74">
            <v>204</v>
          </cell>
          <cell r="G74">
            <v>208</v>
          </cell>
          <cell r="H74">
            <v>340</v>
          </cell>
          <cell r="I74">
            <v>405</v>
          </cell>
          <cell r="J74">
            <v>204</v>
          </cell>
          <cell r="K74">
            <v>136</v>
          </cell>
          <cell r="L74">
            <v>238</v>
          </cell>
          <cell r="M74">
            <v>272</v>
          </cell>
          <cell r="N74">
            <v>204</v>
          </cell>
          <cell r="O74">
            <v>408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137</v>
          </cell>
          <cell r="E75">
            <v>138.5</v>
          </cell>
          <cell r="F75">
            <v>205.5</v>
          </cell>
          <cell r="G75">
            <v>208.5</v>
          </cell>
          <cell r="H75">
            <v>342.5</v>
          </cell>
          <cell r="I75">
            <v>407.5</v>
          </cell>
          <cell r="J75">
            <v>205.5</v>
          </cell>
          <cell r="K75">
            <v>137</v>
          </cell>
          <cell r="L75">
            <v>239.75</v>
          </cell>
          <cell r="M75">
            <v>274</v>
          </cell>
          <cell r="N75">
            <v>205.5</v>
          </cell>
          <cell r="O75">
            <v>411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136</v>
          </cell>
          <cell r="E76">
            <v>138</v>
          </cell>
          <cell r="F76">
            <v>204</v>
          </cell>
          <cell r="G76">
            <v>208</v>
          </cell>
          <cell r="H76">
            <v>340</v>
          </cell>
          <cell r="I76">
            <v>405</v>
          </cell>
          <cell r="J76">
            <v>204</v>
          </cell>
          <cell r="K76">
            <v>136</v>
          </cell>
          <cell r="L76">
            <v>238</v>
          </cell>
          <cell r="M76">
            <v>272</v>
          </cell>
          <cell r="N76">
            <v>204</v>
          </cell>
          <cell r="O76">
            <v>408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133</v>
          </cell>
          <cell r="E77">
            <v>136.5</v>
          </cell>
          <cell r="F77">
            <v>199.5</v>
          </cell>
          <cell r="G77">
            <v>206.5</v>
          </cell>
          <cell r="H77">
            <v>332.5</v>
          </cell>
          <cell r="I77">
            <v>397.5</v>
          </cell>
          <cell r="J77">
            <v>199.5</v>
          </cell>
          <cell r="K77">
            <v>133</v>
          </cell>
          <cell r="L77">
            <v>232.75</v>
          </cell>
          <cell r="M77">
            <v>266</v>
          </cell>
          <cell r="N77">
            <v>199.5</v>
          </cell>
          <cell r="O77">
            <v>399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134</v>
          </cell>
          <cell r="E78">
            <v>137</v>
          </cell>
          <cell r="F78">
            <v>201</v>
          </cell>
          <cell r="G78">
            <v>207</v>
          </cell>
          <cell r="H78">
            <v>335</v>
          </cell>
          <cell r="I78">
            <v>400</v>
          </cell>
          <cell r="J78">
            <v>201</v>
          </cell>
          <cell r="K78">
            <v>134</v>
          </cell>
          <cell r="L78">
            <v>234.5</v>
          </cell>
          <cell r="M78">
            <v>268</v>
          </cell>
          <cell r="N78">
            <v>201</v>
          </cell>
          <cell r="O78">
            <v>402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135</v>
          </cell>
          <cell r="E79">
            <v>137.5</v>
          </cell>
          <cell r="F79">
            <v>202.5</v>
          </cell>
          <cell r="G79">
            <v>207.5</v>
          </cell>
          <cell r="H79">
            <v>337.5</v>
          </cell>
          <cell r="I79">
            <v>402.5</v>
          </cell>
          <cell r="J79">
            <v>202.5</v>
          </cell>
          <cell r="K79">
            <v>135</v>
          </cell>
          <cell r="L79">
            <v>236.25</v>
          </cell>
          <cell r="M79">
            <v>270</v>
          </cell>
          <cell r="N79">
            <v>202.5</v>
          </cell>
          <cell r="O79">
            <v>405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134</v>
          </cell>
          <cell r="E80">
            <v>137</v>
          </cell>
          <cell r="F80">
            <v>201</v>
          </cell>
          <cell r="G80">
            <v>207</v>
          </cell>
          <cell r="H80">
            <v>335</v>
          </cell>
          <cell r="I80">
            <v>400</v>
          </cell>
          <cell r="J80">
            <v>201</v>
          </cell>
          <cell r="K80">
            <v>134</v>
          </cell>
          <cell r="L80">
            <v>234.5</v>
          </cell>
          <cell r="M80">
            <v>268</v>
          </cell>
          <cell r="N80">
            <v>201</v>
          </cell>
          <cell r="O80">
            <v>402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131</v>
          </cell>
          <cell r="E81">
            <v>135.5</v>
          </cell>
          <cell r="F81">
            <v>196.5</v>
          </cell>
          <cell r="G81">
            <v>205.5</v>
          </cell>
          <cell r="H81">
            <v>327.5</v>
          </cell>
          <cell r="I81">
            <v>392.5</v>
          </cell>
          <cell r="J81">
            <v>196.5</v>
          </cell>
          <cell r="K81">
            <v>131</v>
          </cell>
          <cell r="L81">
            <v>229.25</v>
          </cell>
          <cell r="M81">
            <v>262</v>
          </cell>
          <cell r="N81">
            <v>196.5</v>
          </cell>
          <cell r="O81">
            <v>393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132</v>
          </cell>
          <cell r="E82">
            <v>136</v>
          </cell>
          <cell r="F82">
            <v>198</v>
          </cell>
          <cell r="G82">
            <v>206</v>
          </cell>
          <cell r="H82">
            <v>330</v>
          </cell>
          <cell r="I82">
            <v>395</v>
          </cell>
          <cell r="J82">
            <v>198</v>
          </cell>
          <cell r="K82">
            <v>132</v>
          </cell>
          <cell r="L82">
            <v>231</v>
          </cell>
          <cell r="M82">
            <v>264</v>
          </cell>
          <cell r="N82">
            <v>198</v>
          </cell>
          <cell r="O82">
            <v>396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133</v>
          </cell>
          <cell r="E83">
            <v>136.5</v>
          </cell>
          <cell r="F83">
            <v>199.5</v>
          </cell>
          <cell r="G83">
            <v>206.5</v>
          </cell>
          <cell r="H83">
            <v>332.5</v>
          </cell>
          <cell r="I83">
            <v>397.5</v>
          </cell>
          <cell r="J83">
            <v>199.5</v>
          </cell>
          <cell r="K83">
            <v>133</v>
          </cell>
          <cell r="L83">
            <v>232.75</v>
          </cell>
          <cell r="M83">
            <v>266</v>
          </cell>
          <cell r="N83">
            <v>199.5</v>
          </cell>
          <cell r="O83">
            <v>399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132</v>
          </cell>
          <cell r="E84">
            <v>136</v>
          </cell>
          <cell r="F84">
            <v>198</v>
          </cell>
          <cell r="G84">
            <v>206</v>
          </cell>
          <cell r="H84">
            <v>330</v>
          </cell>
          <cell r="I84">
            <v>395</v>
          </cell>
          <cell r="J84">
            <v>198</v>
          </cell>
          <cell r="K84">
            <v>132</v>
          </cell>
          <cell r="L84">
            <v>231</v>
          </cell>
          <cell r="M84">
            <v>264</v>
          </cell>
          <cell r="N84">
            <v>198</v>
          </cell>
          <cell r="O84">
            <v>396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129</v>
          </cell>
          <cell r="E85">
            <v>134.5</v>
          </cell>
          <cell r="F85">
            <v>193.5</v>
          </cell>
          <cell r="G85">
            <v>204.5</v>
          </cell>
          <cell r="H85">
            <v>322.5</v>
          </cell>
          <cell r="I85">
            <v>387.5</v>
          </cell>
          <cell r="J85">
            <v>193.5</v>
          </cell>
          <cell r="K85">
            <v>129</v>
          </cell>
          <cell r="L85">
            <v>225.75</v>
          </cell>
          <cell r="M85">
            <v>258</v>
          </cell>
          <cell r="N85">
            <v>193.5</v>
          </cell>
          <cell r="O85">
            <v>387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130</v>
          </cell>
          <cell r="E86">
            <v>135</v>
          </cell>
          <cell r="F86">
            <v>195</v>
          </cell>
          <cell r="G86">
            <v>205</v>
          </cell>
          <cell r="H86">
            <v>325</v>
          </cell>
          <cell r="I86">
            <v>390</v>
          </cell>
          <cell r="J86">
            <v>195</v>
          </cell>
          <cell r="K86">
            <v>130</v>
          </cell>
          <cell r="L86">
            <v>227.5</v>
          </cell>
          <cell r="M86">
            <v>260</v>
          </cell>
          <cell r="N86">
            <v>195</v>
          </cell>
          <cell r="O86">
            <v>390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131</v>
          </cell>
          <cell r="E87">
            <v>135.5</v>
          </cell>
          <cell r="F87">
            <v>196.5</v>
          </cell>
          <cell r="G87">
            <v>205.5</v>
          </cell>
          <cell r="H87">
            <v>327.5</v>
          </cell>
          <cell r="I87">
            <v>392.5</v>
          </cell>
          <cell r="J87">
            <v>196.5</v>
          </cell>
          <cell r="K87">
            <v>131</v>
          </cell>
          <cell r="L87">
            <v>229.25</v>
          </cell>
          <cell r="M87">
            <v>262</v>
          </cell>
          <cell r="N87">
            <v>196.5</v>
          </cell>
          <cell r="O87">
            <v>393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130</v>
          </cell>
          <cell r="E88">
            <v>135</v>
          </cell>
          <cell r="F88">
            <v>195</v>
          </cell>
          <cell r="G88">
            <v>205</v>
          </cell>
          <cell r="H88">
            <v>325</v>
          </cell>
          <cell r="I88">
            <v>390</v>
          </cell>
          <cell r="J88">
            <v>195</v>
          </cell>
          <cell r="K88">
            <v>130</v>
          </cell>
          <cell r="L88">
            <v>227.5</v>
          </cell>
          <cell r="M88">
            <v>260</v>
          </cell>
          <cell r="N88">
            <v>195</v>
          </cell>
          <cell r="O88">
            <v>390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127</v>
          </cell>
          <cell r="E89">
            <v>129.75</v>
          </cell>
          <cell r="F89">
            <v>190.5</v>
          </cell>
          <cell r="G89">
            <v>196</v>
          </cell>
          <cell r="H89">
            <v>317.5</v>
          </cell>
          <cell r="I89">
            <v>367.5</v>
          </cell>
          <cell r="J89">
            <v>190.5</v>
          </cell>
          <cell r="K89">
            <v>127</v>
          </cell>
          <cell r="L89">
            <v>222.25</v>
          </cell>
          <cell r="M89">
            <v>254</v>
          </cell>
          <cell r="N89">
            <v>190.5</v>
          </cell>
          <cell r="O89">
            <v>375.5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128</v>
          </cell>
          <cell r="E90">
            <v>134</v>
          </cell>
          <cell r="F90">
            <v>192</v>
          </cell>
          <cell r="G90">
            <v>204</v>
          </cell>
          <cell r="H90">
            <v>320</v>
          </cell>
          <cell r="I90">
            <v>385</v>
          </cell>
          <cell r="J90">
            <v>192</v>
          </cell>
          <cell r="K90">
            <v>128</v>
          </cell>
          <cell r="L90">
            <v>224</v>
          </cell>
          <cell r="M90">
            <v>256</v>
          </cell>
          <cell r="N90">
            <v>192</v>
          </cell>
          <cell r="O90">
            <v>384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129</v>
          </cell>
          <cell r="E91">
            <v>134.5</v>
          </cell>
          <cell r="F91">
            <v>193.5</v>
          </cell>
          <cell r="G91">
            <v>204.5</v>
          </cell>
          <cell r="H91">
            <v>322.5</v>
          </cell>
          <cell r="I91">
            <v>387.5</v>
          </cell>
          <cell r="J91">
            <v>193.5</v>
          </cell>
          <cell r="K91">
            <v>129</v>
          </cell>
          <cell r="L91">
            <v>225.75</v>
          </cell>
          <cell r="M91">
            <v>258</v>
          </cell>
          <cell r="N91">
            <v>193.5</v>
          </cell>
          <cell r="O91">
            <v>387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128</v>
          </cell>
          <cell r="E92">
            <v>134</v>
          </cell>
          <cell r="F92">
            <v>192</v>
          </cell>
          <cell r="G92">
            <v>204</v>
          </cell>
          <cell r="H92">
            <v>320</v>
          </cell>
          <cell r="I92">
            <v>385</v>
          </cell>
          <cell r="J92">
            <v>192</v>
          </cell>
          <cell r="K92">
            <v>128</v>
          </cell>
          <cell r="L92">
            <v>224</v>
          </cell>
          <cell r="M92">
            <v>256</v>
          </cell>
          <cell r="N92">
            <v>192</v>
          </cell>
          <cell r="O92">
            <v>384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187.5</v>
          </cell>
          <cell r="H93">
            <v>312.5</v>
          </cell>
          <cell r="I93">
            <v>347.5</v>
          </cell>
          <cell r="J93">
            <v>187.5</v>
          </cell>
          <cell r="K93">
            <v>125</v>
          </cell>
          <cell r="L93">
            <v>218.75</v>
          </cell>
          <cell r="M93">
            <v>250</v>
          </cell>
          <cell r="N93">
            <v>187.5</v>
          </cell>
          <cell r="O93">
            <v>364.5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126</v>
          </cell>
          <cell r="E94">
            <v>128</v>
          </cell>
          <cell r="F94">
            <v>189</v>
          </cell>
          <cell r="G94">
            <v>193</v>
          </cell>
          <cell r="H94">
            <v>315</v>
          </cell>
          <cell r="I94">
            <v>360</v>
          </cell>
          <cell r="J94">
            <v>189</v>
          </cell>
          <cell r="K94">
            <v>126</v>
          </cell>
          <cell r="L94">
            <v>220.5</v>
          </cell>
          <cell r="M94">
            <v>252</v>
          </cell>
          <cell r="N94">
            <v>189</v>
          </cell>
          <cell r="O94">
            <v>370.67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127</v>
          </cell>
          <cell r="E95">
            <v>133.5</v>
          </cell>
          <cell r="F95">
            <v>190.5</v>
          </cell>
          <cell r="G95">
            <v>203.5</v>
          </cell>
          <cell r="H95">
            <v>317.5</v>
          </cell>
          <cell r="I95">
            <v>382.5</v>
          </cell>
          <cell r="J95">
            <v>190.5</v>
          </cell>
          <cell r="K95">
            <v>127</v>
          </cell>
          <cell r="L95">
            <v>222.25</v>
          </cell>
          <cell r="M95">
            <v>254</v>
          </cell>
          <cell r="N95">
            <v>190.5</v>
          </cell>
          <cell r="O95">
            <v>381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126</v>
          </cell>
          <cell r="E96">
            <v>133</v>
          </cell>
          <cell r="F96">
            <v>189</v>
          </cell>
          <cell r="G96">
            <v>203</v>
          </cell>
          <cell r="H96">
            <v>315</v>
          </cell>
          <cell r="I96">
            <v>380</v>
          </cell>
          <cell r="J96">
            <v>189</v>
          </cell>
          <cell r="K96">
            <v>126</v>
          </cell>
          <cell r="L96">
            <v>220.5</v>
          </cell>
          <cell r="M96">
            <v>252</v>
          </cell>
          <cell r="N96">
            <v>189</v>
          </cell>
          <cell r="O96">
            <v>378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123</v>
          </cell>
          <cell r="E97">
            <v>120.25</v>
          </cell>
          <cell r="F97">
            <v>184.5</v>
          </cell>
          <cell r="G97">
            <v>179</v>
          </cell>
          <cell r="H97">
            <v>307.5</v>
          </cell>
          <cell r="I97">
            <v>327.5</v>
          </cell>
          <cell r="J97">
            <v>184.5</v>
          </cell>
          <cell r="K97">
            <v>123</v>
          </cell>
          <cell r="L97">
            <v>215.25</v>
          </cell>
          <cell r="M97">
            <v>246</v>
          </cell>
          <cell r="N97">
            <v>184.5</v>
          </cell>
          <cell r="O97">
            <v>354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124</v>
          </cell>
          <cell r="E98">
            <v>122</v>
          </cell>
          <cell r="F98">
            <v>186</v>
          </cell>
          <cell r="G98">
            <v>182</v>
          </cell>
          <cell r="H98">
            <v>310</v>
          </cell>
          <cell r="I98">
            <v>335</v>
          </cell>
          <cell r="J98">
            <v>186</v>
          </cell>
          <cell r="K98">
            <v>124</v>
          </cell>
          <cell r="L98">
            <v>217</v>
          </cell>
          <cell r="M98">
            <v>248</v>
          </cell>
          <cell r="N98">
            <v>186</v>
          </cell>
          <cell r="O98">
            <v>358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187.5</v>
          </cell>
          <cell r="H99">
            <v>312.5</v>
          </cell>
          <cell r="I99">
            <v>347.5</v>
          </cell>
          <cell r="J99">
            <v>187.5</v>
          </cell>
          <cell r="K99">
            <v>125</v>
          </cell>
          <cell r="L99">
            <v>218.75</v>
          </cell>
          <cell r="M99">
            <v>250</v>
          </cell>
          <cell r="N99">
            <v>187.5</v>
          </cell>
          <cell r="O99">
            <v>364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124</v>
          </cell>
          <cell r="E100">
            <v>117</v>
          </cell>
          <cell r="F100">
            <v>186</v>
          </cell>
          <cell r="G100">
            <v>172</v>
          </cell>
          <cell r="H100">
            <v>310</v>
          </cell>
          <cell r="I100">
            <v>315</v>
          </cell>
          <cell r="J100">
            <v>186</v>
          </cell>
          <cell r="K100">
            <v>124</v>
          </cell>
          <cell r="L100">
            <v>217</v>
          </cell>
          <cell r="M100">
            <v>248</v>
          </cell>
          <cell r="N100">
            <v>186</v>
          </cell>
          <cell r="O100">
            <v>350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121</v>
          </cell>
          <cell r="E101">
            <v>115.5</v>
          </cell>
          <cell r="F101">
            <v>181.5</v>
          </cell>
          <cell r="G101">
            <v>170.5</v>
          </cell>
          <cell r="H101">
            <v>302.5</v>
          </cell>
          <cell r="I101">
            <v>307.5</v>
          </cell>
          <cell r="J101">
            <v>181.5</v>
          </cell>
          <cell r="K101">
            <v>121</v>
          </cell>
          <cell r="L101">
            <v>211.75</v>
          </cell>
          <cell r="M101">
            <v>242</v>
          </cell>
          <cell r="N101">
            <v>181.5</v>
          </cell>
          <cell r="O101">
            <v>344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122</v>
          </cell>
          <cell r="E102">
            <v>116</v>
          </cell>
          <cell r="F102">
            <v>183</v>
          </cell>
          <cell r="G102">
            <v>171</v>
          </cell>
          <cell r="H102">
            <v>305</v>
          </cell>
          <cell r="I102">
            <v>310</v>
          </cell>
          <cell r="J102">
            <v>183</v>
          </cell>
          <cell r="K102">
            <v>122</v>
          </cell>
          <cell r="L102">
            <v>213.5</v>
          </cell>
          <cell r="M102">
            <v>244</v>
          </cell>
          <cell r="N102">
            <v>183</v>
          </cell>
          <cell r="O102">
            <v>346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123</v>
          </cell>
          <cell r="E103">
            <v>116.5</v>
          </cell>
          <cell r="F103">
            <v>184.5</v>
          </cell>
          <cell r="G103">
            <v>171.5</v>
          </cell>
          <cell r="H103">
            <v>307.5</v>
          </cell>
          <cell r="I103">
            <v>312.5</v>
          </cell>
          <cell r="J103">
            <v>184.5</v>
          </cell>
          <cell r="K103">
            <v>123</v>
          </cell>
          <cell r="L103">
            <v>215.25</v>
          </cell>
          <cell r="M103">
            <v>246</v>
          </cell>
          <cell r="N103">
            <v>184.5</v>
          </cell>
          <cell r="O103">
            <v>348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122</v>
          </cell>
          <cell r="E104">
            <v>116</v>
          </cell>
          <cell r="F104">
            <v>183</v>
          </cell>
          <cell r="G104">
            <v>171</v>
          </cell>
          <cell r="H104">
            <v>305</v>
          </cell>
          <cell r="I104">
            <v>310</v>
          </cell>
          <cell r="J104">
            <v>183</v>
          </cell>
          <cell r="K104">
            <v>122</v>
          </cell>
          <cell r="L104">
            <v>213.5</v>
          </cell>
          <cell r="M104">
            <v>244</v>
          </cell>
          <cell r="N104">
            <v>183</v>
          </cell>
          <cell r="O104">
            <v>346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119</v>
          </cell>
          <cell r="E105">
            <v>114.5</v>
          </cell>
          <cell r="F105">
            <v>178.5</v>
          </cell>
          <cell r="G105">
            <v>169.5</v>
          </cell>
          <cell r="H105">
            <v>297.5</v>
          </cell>
          <cell r="I105">
            <v>302.5</v>
          </cell>
          <cell r="J105">
            <v>178.5</v>
          </cell>
          <cell r="K105">
            <v>119</v>
          </cell>
          <cell r="L105">
            <v>208.25</v>
          </cell>
          <cell r="M105">
            <v>238</v>
          </cell>
          <cell r="N105">
            <v>178.5</v>
          </cell>
          <cell r="O105">
            <v>340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120</v>
          </cell>
          <cell r="E106">
            <v>115</v>
          </cell>
          <cell r="F106">
            <v>180</v>
          </cell>
          <cell r="G106">
            <v>170</v>
          </cell>
          <cell r="H106">
            <v>300</v>
          </cell>
          <cell r="I106">
            <v>305</v>
          </cell>
          <cell r="J106">
            <v>180</v>
          </cell>
          <cell r="K106">
            <v>120</v>
          </cell>
          <cell r="L106">
            <v>210</v>
          </cell>
          <cell r="M106">
            <v>240</v>
          </cell>
          <cell r="N106">
            <v>180</v>
          </cell>
          <cell r="O106">
            <v>342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121</v>
          </cell>
          <cell r="E107">
            <v>115.5</v>
          </cell>
          <cell r="F107">
            <v>181.5</v>
          </cell>
          <cell r="G107">
            <v>170.5</v>
          </cell>
          <cell r="H107">
            <v>302.5</v>
          </cell>
          <cell r="I107">
            <v>307.5</v>
          </cell>
          <cell r="J107">
            <v>181.5</v>
          </cell>
          <cell r="K107">
            <v>121</v>
          </cell>
          <cell r="L107">
            <v>211.75</v>
          </cell>
          <cell r="M107">
            <v>242</v>
          </cell>
          <cell r="N107">
            <v>181.5</v>
          </cell>
          <cell r="O107">
            <v>344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120</v>
          </cell>
          <cell r="E108">
            <v>115</v>
          </cell>
          <cell r="F108">
            <v>180</v>
          </cell>
          <cell r="G108">
            <v>170</v>
          </cell>
          <cell r="H108">
            <v>300</v>
          </cell>
          <cell r="I108">
            <v>305</v>
          </cell>
          <cell r="J108">
            <v>180</v>
          </cell>
          <cell r="K108">
            <v>120</v>
          </cell>
          <cell r="L108">
            <v>210</v>
          </cell>
          <cell r="M108">
            <v>240</v>
          </cell>
          <cell r="N108">
            <v>180</v>
          </cell>
          <cell r="O108">
            <v>342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117</v>
          </cell>
          <cell r="E109">
            <v>113.5</v>
          </cell>
          <cell r="F109">
            <v>175.5</v>
          </cell>
          <cell r="G109">
            <v>168.5</v>
          </cell>
          <cell r="H109">
            <v>292.5</v>
          </cell>
          <cell r="I109">
            <v>297.5</v>
          </cell>
          <cell r="J109">
            <v>175.5</v>
          </cell>
          <cell r="K109">
            <v>117</v>
          </cell>
          <cell r="L109">
            <v>204.75</v>
          </cell>
          <cell r="M109">
            <v>234</v>
          </cell>
          <cell r="N109">
            <v>175.5</v>
          </cell>
          <cell r="O109">
            <v>336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118</v>
          </cell>
          <cell r="E110">
            <v>114</v>
          </cell>
          <cell r="F110">
            <v>177</v>
          </cell>
          <cell r="G110">
            <v>169</v>
          </cell>
          <cell r="H110">
            <v>295</v>
          </cell>
          <cell r="I110">
            <v>300</v>
          </cell>
          <cell r="J110">
            <v>177</v>
          </cell>
          <cell r="K110">
            <v>118</v>
          </cell>
          <cell r="L110">
            <v>206.5</v>
          </cell>
          <cell r="M110">
            <v>236</v>
          </cell>
          <cell r="N110">
            <v>177</v>
          </cell>
          <cell r="O110">
            <v>338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119</v>
          </cell>
          <cell r="E111">
            <v>114.5</v>
          </cell>
          <cell r="F111">
            <v>178.5</v>
          </cell>
          <cell r="G111">
            <v>169.5</v>
          </cell>
          <cell r="H111">
            <v>297.5</v>
          </cell>
          <cell r="I111">
            <v>302.5</v>
          </cell>
          <cell r="J111">
            <v>178.5</v>
          </cell>
          <cell r="K111">
            <v>119</v>
          </cell>
          <cell r="L111">
            <v>208.25</v>
          </cell>
          <cell r="M111">
            <v>238</v>
          </cell>
          <cell r="N111">
            <v>178.5</v>
          </cell>
          <cell r="O111">
            <v>340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118</v>
          </cell>
          <cell r="E112">
            <v>114</v>
          </cell>
          <cell r="F112">
            <v>177</v>
          </cell>
          <cell r="G112">
            <v>169</v>
          </cell>
          <cell r="H112">
            <v>295</v>
          </cell>
          <cell r="I112">
            <v>300</v>
          </cell>
          <cell r="J112">
            <v>177</v>
          </cell>
          <cell r="K112">
            <v>118</v>
          </cell>
          <cell r="L112">
            <v>206.5</v>
          </cell>
          <cell r="M112">
            <v>236</v>
          </cell>
          <cell r="N112">
            <v>177</v>
          </cell>
          <cell r="O112">
            <v>338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115</v>
          </cell>
          <cell r="E113">
            <v>112.5</v>
          </cell>
          <cell r="F113">
            <v>172.5</v>
          </cell>
          <cell r="G113">
            <v>167.5</v>
          </cell>
          <cell r="H113">
            <v>287.5</v>
          </cell>
          <cell r="I113">
            <v>292.5</v>
          </cell>
          <cell r="J113">
            <v>172.5</v>
          </cell>
          <cell r="K113">
            <v>115</v>
          </cell>
          <cell r="L113">
            <v>201.25</v>
          </cell>
          <cell r="M113">
            <v>230</v>
          </cell>
          <cell r="N113">
            <v>172.5</v>
          </cell>
          <cell r="O113">
            <v>332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116</v>
          </cell>
          <cell r="E114">
            <v>113</v>
          </cell>
          <cell r="F114">
            <v>174</v>
          </cell>
          <cell r="G114">
            <v>168</v>
          </cell>
          <cell r="H114">
            <v>290</v>
          </cell>
          <cell r="I114">
            <v>295</v>
          </cell>
          <cell r="J114">
            <v>174</v>
          </cell>
          <cell r="K114">
            <v>116</v>
          </cell>
          <cell r="L114">
            <v>203</v>
          </cell>
          <cell r="M114">
            <v>232</v>
          </cell>
          <cell r="N114">
            <v>174</v>
          </cell>
          <cell r="O114">
            <v>334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117</v>
          </cell>
          <cell r="E115">
            <v>113.5</v>
          </cell>
          <cell r="F115">
            <v>175.5</v>
          </cell>
          <cell r="G115">
            <v>168.5</v>
          </cell>
          <cell r="H115">
            <v>292.5</v>
          </cell>
          <cell r="I115">
            <v>297.5</v>
          </cell>
          <cell r="J115">
            <v>175.5</v>
          </cell>
          <cell r="K115">
            <v>117</v>
          </cell>
          <cell r="L115">
            <v>204.75</v>
          </cell>
          <cell r="M115">
            <v>234</v>
          </cell>
          <cell r="N115">
            <v>175.5</v>
          </cell>
          <cell r="O115">
            <v>336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116</v>
          </cell>
          <cell r="E116">
            <v>113</v>
          </cell>
          <cell r="F116">
            <v>174</v>
          </cell>
          <cell r="G116">
            <v>168</v>
          </cell>
          <cell r="H116">
            <v>290</v>
          </cell>
          <cell r="I116">
            <v>295</v>
          </cell>
          <cell r="J116">
            <v>174</v>
          </cell>
          <cell r="K116">
            <v>116</v>
          </cell>
          <cell r="L116">
            <v>203</v>
          </cell>
          <cell r="M116">
            <v>232</v>
          </cell>
          <cell r="N116">
            <v>174</v>
          </cell>
          <cell r="O116">
            <v>334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113</v>
          </cell>
          <cell r="E117">
            <v>111.5</v>
          </cell>
          <cell r="F117">
            <v>169.5</v>
          </cell>
          <cell r="G117">
            <v>166.5</v>
          </cell>
          <cell r="H117">
            <v>282.5</v>
          </cell>
          <cell r="I117">
            <v>287.5</v>
          </cell>
          <cell r="J117">
            <v>169.5</v>
          </cell>
          <cell r="K117">
            <v>113</v>
          </cell>
          <cell r="L117">
            <v>197.75</v>
          </cell>
          <cell r="M117">
            <v>226</v>
          </cell>
          <cell r="N117">
            <v>169.5</v>
          </cell>
          <cell r="O117">
            <v>328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114</v>
          </cell>
          <cell r="E118">
            <v>112</v>
          </cell>
          <cell r="F118">
            <v>171</v>
          </cell>
          <cell r="G118">
            <v>167</v>
          </cell>
          <cell r="H118">
            <v>285</v>
          </cell>
          <cell r="I118">
            <v>290</v>
          </cell>
          <cell r="J118">
            <v>171</v>
          </cell>
          <cell r="K118">
            <v>114</v>
          </cell>
          <cell r="L118">
            <v>199.5</v>
          </cell>
          <cell r="M118">
            <v>228</v>
          </cell>
          <cell r="N118">
            <v>171</v>
          </cell>
          <cell r="O118">
            <v>330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115</v>
          </cell>
          <cell r="E119">
            <v>112.5</v>
          </cell>
          <cell r="F119">
            <v>172.5</v>
          </cell>
          <cell r="G119">
            <v>167.5</v>
          </cell>
          <cell r="H119">
            <v>287.5</v>
          </cell>
          <cell r="I119">
            <v>292.5</v>
          </cell>
          <cell r="J119">
            <v>172.5</v>
          </cell>
          <cell r="K119">
            <v>115</v>
          </cell>
          <cell r="L119">
            <v>201.25</v>
          </cell>
          <cell r="M119">
            <v>230</v>
          </cell>
          <cell r="N119">
            <v>172.5</v>
          </cell>
          <cell r="O119">
            <v>332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114</v>
          </cell>
          <cell r="E120">
            <v>112</v>
          </cell>
          <cell r="F120">
            <v>171</v>
          </cell>
          <cell r="G120">
            <v>167</v>
          </cell>
          <cell r="H120">
            <v>285</v>
          </cell>
          <cell r="I120">
            <v>290</v>
          </cell>
          <cell r="J120">
            <v>171</v>
          </cell>
          <cell r="K120">
            <v>114</v>
          </cell>
          <cell r="L120">
            <v>199.5</v>
          </cell>
          <cell r="M120">
            <v>228</v>
          </cell>
          <cell r="N120">
            <v>171</v>
          </cell>
          <cell r="O120">
            <v>330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111.5</v>
          </cell>
          <cell r="E121">
            <v>110.75</v>
          </cell>
          <cell r="F121">
            <v>167.25</v>
          </cell>
          <cell r="G121">
            <v>165.75</v>
          </cell>
          <cell r="H121">
            <v>278.75</v>
          </cell>
          <cell r="I121">
            <v>282.5</v>
          </cell>
          <cell r="J121">
            <v>167.25</v>
          </cell>
          <cell r="K121">
            <v>111.5</v>
          </cell>
          <cell r="L121">
            <v>195.13</v>
          </cell>
          <cell r="M121">
            <v>223</v>
          </cell>
          <cell r="N121">
            <v>167.25</v>
          </cell>
          <cell r="O121">
            <v>325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112</v>
          </cell>
          <cell r="E122">
            <v>111</v>
          </cell>
          <cell r="F122">
            <v>168</v>
          </cell>
          <cell r="G122">
            <v>166</v>
          </cell>
          <cell r="H122">
            <v>280</v>
          </cell>
          <cell r="I122">
            <v>285</v>
          </cell>
          <cell r="J122">
            <v>168</v>
          </cell>
          <cell r="K122">
            <v>112</v>
          </cell>
          <cell r="L122">
            <v>196</v>
          </cell>
          <cell r="M122">
            <v>224</v>
          </cell>
          <cell r="N122">
            <v>168</v>
          </cell>
          <cell r="O122">
            <v>326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113</v>
          </cell>
          <cell r="E123">
            <v>111.5</v>
          </cell>
          <cell r="F123">
            <v>169.5</v>
          </cell>
          <cell r="G123">
            <v>166.5</v>
          </cell>
          <cell r="H123">
            <v>282.5</v>
          </cell>
          <cell r="I123">
            <v>287.5</v>
          </cell>
          <cell r="J123">
            <v>169.5</v>
          </cell>
          <cell r="K123">
            <v>113</v>
          </cell>
          <cell r="L123">
            <v>197.75</v>
          </cell>
          <cell r="M123">
            <v>226</v>
          </cell>
          <cell r="N123">
            <v>169.5</v>
          </cell>
          <cell r="O123">
            <v>328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112</v>
          </cell>
          <cell r="E124">
            <v>111</v>
          </cell>
          <cell r="F124">
            <v>168</v>
          </cell>
          <cell r="G124">
            <v>166</v>
          </cell>
          <cell r="H124">
            <v>280</v>
          </cell>
          <cell r="I124">
            <v>285</v>
          </cell>
          <cell r="J124">
            <v>168</v>
          </cell>
          <cell r="K124">
            <v>112</v>
          </cell>
          <cell r="L124">
            <v>196</v>
          </cell>
          <cell r="M124">
            <v>224</v>
          </cell>
          <cell r="N124">
            <v>168</v>
          </cell>
          <cell r="O124">
            <v>326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110.5</v>
          </cell>
          <cell r="E125">
            <v>110.25</v>
          </cell>
          <cell r="F125">
            <v>165.75</v>
          </cell>
          <cell r="G125">
            <v>165.25</v>
          </cell>
          <cell r="H125">
            <v>276.25</v>
          </cell>
          <cell r="I125">
            <v>277.5</v>
          </cell>
          <cell r="J125">
            <v>165.75</v>
          </cell>
          <cell r="K125">
            <v>110.5</v>
          </cell>
          <cell r="L125">
            <v>193.38</v>
          </cell>
          <cell r="M125">
            <v>221</v>
          </cell>
          <cell r="N125">
            <v>165.75</v>
          </cell>
          <cell r="O125">
            <v>323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110.67</v>
          </cell>
          <cell r="E126">
            <v>110.33</v>
          </cell>
          <cell r="F126">
            <v>166</v>
          </cell>
          <cell r="G126">
            <v>165.33</v>
          </cell>
          <cell r="H126">
            <v>276.67</v>
          </cell>
          <cell r="I126">
            <v>280</v>
          </cell>
          <cell r="J126">
            <v>166</v>
          </cell>
          <cell r="K126">
            <v>110.67</v>
          </cell>
          <cell r="L126">
            <v>193.67</v>
          </cell>
          <cell r="M126">
            <v>221.33</v>
          </cell>
          <cell r="N126">
            <v>166</v>
          </cell>
          <cell r="O126">
            <v>323.33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111</v>
          </cell>
          <cell r="E127">
            <v>110.5</v>
          </cell>
          <cell r="F127">
            <v>166.5</v>
          </cell>
          <cell r="G127">
            <v>165.5</v>
          </cell>
          <cell r="H127">
            <v>277.5</v>
          </cell>
          <cell r="I127">
            <v>282.5</v>
          </cell>
          <cell r="J127">
            <v>166.5</v>
          </cell>
          <cell r="K127">
            <v>111</v>
          </cell>
          <cell r="L127">
            <v>194.25</v>
          </cell>
          <cell r="M127">
            <v>222</v>
          </cell>
          <cell r="N127">
            <v>166.5</v>
          </cell>
          <cell r="O127">
            <v>324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165</v>
          </cell>
          <cell r="H128">
            <v>275</v>
          </cell>
          <cell r="I128">
            <v>280</v>
          </cell>
          <cell r="J128">
            <v>165</v>
          </cell>
          <cell r="K128">
            <v>110</v>
          </cell>
          <cell r="L128">
            <v>192.5</v>
          </cell>
          <cell r="M128">
            <v>220</v>
          </cell>
          <cell r="N128">
            <v>165</v>
          </cell>
          <cell r="O128">
            <v>322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165</v>
          </cell>
          <cell r="H129">
            <v>275</v>
          </cell>
          <cell r="I129">
            <v>272.5</v>
          </cell>
          <cell r="J129">
            <v>165</v>
          </cell>
          <cell r="K129">
            <v>110</v>
          </cell>
          <cell r="L129">
            <v>192.5</v>
          </cell>
          <cell r="M129">
            <v>220</v>
          </cell>
          <cell r="N129">
            <v>165</v>
          </cell>
          <cell r="O129">
            <v>322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165</v>
          </cell>
          <cell r="H130">
            <v>275</v>
          </cell>
          <cell r="I130">
            <v>275</v>
          </cell>
          <cell r="J130">
            <v>165</v>
          </cell>
          <cell r="K130">
            <v>110</v>
          </cell>
          <cell r="L130">
            <v>192.5</v>
          </cell>
          <cell r="M130">
            <v>220</v>
          </cell>
          <cell r="N130">
            <v>165</v>
          </cell>
          <cell r="O130">
            <v>322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165</v>
          </cell>
          <cell r="H131">
            <v>275</v>
          </cell>
          <cell r="I131">
            <v>277.5</v>
          </cell>
          <cell r="J131">
            <v>165</v>
          </cell>
          <cell r="K131">
            <v>110</v>
          </cell>
          <cell r="L131">
            <v>192.5</v>
          </cell>
          <cell r="M131">
            <v>220</v>
          </cell>
          <cell r="N131">
            <v>165</v>
          </cell>
          <cell r="O131">
            <v>322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165</v>
          </cell>
          <cell r="H132">
            <v>275</v>
          </cell>
          <cell r="I132">
            <v>280</v>
          </cell>
          <cell r="J132">
            <v>165</v>
          </cell>
          <cell r="K132">
            <v>110</v>
          </cell>
          <cell r="L132">
            <v>192.5</v>
          </cell>
          <cell r="M132">
            <v>220</v>
          </cell>
          <cell r="N132">
            <v>165</v>
          </cell>
          <cell r="O132">
            <v>322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110</v>
          </cell>
          <cell r="E133">
            <v>0</v>
          </cell>
          <cell r="F133">
            <v>165</v>
          </cell>
          <cell r="G133">
            <v>0</v>
          </cell>
          <cell r="H133">
            <v>0</v>
          </cell>
          <cell r="I133">
            <v>275</v>
          </cell>
          <cell r="J133">
            <v>100</v>
          </cell>
          <cell r="K133">
            <v>70</v>
          </cell>
          <cell r="L133">
            <v>0</v>
          </cell>
          <cell r="M133">
            <v>0</v>
          </cell>
          <cell r="N133">
            <v>0</v>
          </cell>
          <cell r="O133">
            <v>160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267.5</v>
          </cell>
          <cell r="J134">
            <v>98.5</v>
          </cell>
          <cell r="K134">
            <v>68.5</v>
          </cell>
          <cell r="L134">
            <v>0</v>
          </cell>
          <cell r="M134">
            <v>0</v>
          </cell>
          <cell r="N134">
            <v>0</v>
          </cell>
          <cell r="O134">
            <v>154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270</v>
          </cell>
          <cell r="J135">
            <v>99</v>
          </cell>
          <cell r="K135">
            <v>69</v>
          </cell>
          <cell r="L135">
            <v>0</v>
          </cell>
          <cell r="M135">
            <v>0</v>
          </cell>
          <cell r="N135">
            <v>0</v>
          </cell>
          <cell r="O135">
            <v>156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272.5</v>
          </cell>
          <cell r="J136">
            <v>99.5</v>
          </cell>
          <cell r="K136">
            <v>69.5</v>
          </cell>
          <cell r="L136">
            <v>0</v>
          </cell>
          <cell r="M136">
            <v>0</v>
          </cell>
          <cell r="N136">
            <v>0</v>
          </cell>
          <cell r="O136">
            <v>158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110</v>
          </cell>
          <cell r="E137">
            <v>0</v>
          </cell>
          <cell r="F137">
            <v>165</v>
          </cell>
          <cell r="G137">
            <v>0</v>
          </cell>
          <cell r="H137">
            <v>0</v>
          </cell>
          <cell r="I137">
            <v>270</v>
          </cell>
          <cell r="J137">
            <v>99</v>
          </cell>
          <cell r="K137">
            <v>69</v>
          </cell>
          <cell r="L137">
            <v>0</v>
          </cell>
          <cell r="M137">
            <v>0</v>
          </cell>
          <cell r="N137">
            <v>0</v>
          </cell>
          <cell r="O137">
            <v>156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262.5</v>
          </cell>
          <cell r="J138">
            <v>97.5</v>
          </cell>
          <cell r="K138">
            <v>67.5</v>
          </cell>
          <cell r="L138">
            <v>0</v>
          </cell>
          <cell r="M138">
            <v>0</v>
          </cell>
          <cell r="N138">
            <v>0</v>
          </cell>
          <cell r="O138">
            <v>150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265</v>
          </cell>
          <cell r="J139">
            <v>98</v>
          </cell>
          <cell r="K139">
            <v>68</v>
          </cell>
          <cell r="L139">
            <v>0</v>
          </cell>
          <cell r="M139">
            <v>0</v>
          </cell>
          <cell r="N139">
            <v>0</v>
          </cell>
          <cell r="O139">
            <v>152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267.5</v>
          </cell>
          <cell r="J140">
            <v>98.5</v>
          </cell>
          <cell r="K140">
            <v>68.5</v>
          </cell>
          <cell r="L140">
            <v>0</v>
          </cell>
          <cell r="M140">
            <v>0</v>
          </cell>
          <cell r="N140">
            <v>0</v>
          </cell>
          <cell r="O140">
            <v>154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110</v>
          </cell>
          <cell r="E141">
            <v>0</v>
          </cell>
          <cell r="F141">
            <v>165</v>
          </cell>
          <cell r="G141">
            <v>0</v>
          </cell>
          <cell r="H141">
            <v>0</v>
          </cell>
          <cell r="I141">
            <v>265</v>
          </cell>
          <cell r="J141">
            <v>98</v>
          </cell>
          <cell r="K141">
            <v>68</v>
          </cell>
          <cell r="L141">
            <v>0</v>
          </cell>
          <cell r="M141">
            <v>0</v>
          </cell>
          <cell r="N141">
            <v>0</v>
          </cell>
          <cell r="O141">
            <v>152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257.5</v>
          </cell>
          <cell r="J142">
            <v>96.5</v>
          </cell>
          <cell r="K142">
            <v>66.5</v>
          </cell>
          <cell r="L142">
            <v>0</v>
          </cell>
          <cell r="M142">
            <v>0</v>
          </cell>
          <cell r="N142">
            <v>0</v>
          </cell>
          <cell r="O142">
            <v>146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260</v>
          </cell>
          <cell r="J143">
            <v>97</v>
          </cell>
          <cell r="K143">
            <v>67</v>
          </cell>
          <cell r="L143">
            <v>0</v>
          </cell>
          <cell r="M143">
            <v>0</v>
          </cell>
          <cell r="N143">
            <v>0</v>
          </cell>
          <cell r="O143">
            <v>148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262.5</v>
          </cell>
          <cell r="J144">
            <v>97.5</v>
          </cell>
          <cell r="K144">
            <v>67.5</v>
          </cell>
          <cell r="L144">
            <v>0</v>
          </cell>
          <cell r="M144">
            <v>0</v>
          </cell>
          <cell r="N144">
            <v>0</v>
          </cell>
          <cell r="O144">
            <v>150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260</v>
          </cell>
          <cell r="J145">
            <v>97</v>
          </cell>
          <cell r="K145">
            <v>67</v>
          </cell>
          <cell r="L145">
            <v>0</v>
          </cell>
          <cell r="M145">
            <v>0</v>
          </cell>
          <cell r="N145">
            <v>0</v>
          </cell>
          <cell r="O145">
            <v>148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252.5</v>
          </cell>
          <cell r="J146">
            <v>95.5</v>
          </cell>
          <cell r="K146">
            <v>65.5</v>
          </cell>
          <cell r="L146">
            <v>0</v>
          </cell>
          <cell r="M146">
            <v>0</v>
          </cell>
          <cell r="N146">
            <v>0</v>
          </cell>
          <cell r="O146">
            <v>142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255</v>
          </cell>
          <cell r="J147">
            <v>96</v>
          </cell>
          <cell r="K147">
            <v>66</v>
          </cell>
          <cell r="L147">
            <v>0</v>
          </cell>
          <cell r="M147">
            <v>0</v>
          </cell>
          <cell r="N147">
            <v>0</v>
          </cell>
          <cell r="O147">
            <v>144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257.5</v>
          </cell>
          <cell r="J148">
            <v>96.5</v>
          </cell>
          <cell r="K148">
            <v>66.5</v>
          </cell>
          <cell r="L148">
            <v>0</v>
          </cell>
          <cell r="M148">
            <v>0</v>
          </cell>
          <cell r="N148">
            <v>0</v>
          </cell>
          <cell r="O148">
            <v>146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255</v>
          </cell>
          <cell r="J149">
            <v>96</v>
          </cell>
          <cell r="K149">
            <v>66</v>
          </cell>
          <cell r="L149">
            <v>0</v>
          </cell>
          <cell r="M149">
            <v>0</v>
          </cell>
          <cell r="N149">
            <v>0</v>
          </cell>
          <cell r="O149">
            <v>144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247.5</v>
          </cell>
          <cell r="J150">
            <v>94.5</v>
          </cell>
          <cell r="K150">
            <v>64.5</v>
          </cell>
          <cell r="L150">
            <v>0</v>
          </cell>
          <cell r="M150">
            <v>0</v>
          </cell>
          <cell r="N150">
            <v>0</v>
          </cell>
          <cell r="O150">
            <v>138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250</v>
          </cell>
          <cell r="J151">
            <v>95</v>
          </cell>
          <cell r="K151">
            <v>65</v>
          </cell>
          <cell r="L151">
            <v>0</v>
          </cell>
          <cell r="M151">
            <v>0</v>
          </cell>
          <cell r="N151">
            <v>0</v>
          </cell>
          <cell r="O151">
            <v>140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252.5</v>
          </cell>
          <cell r="J152">
            <v>95.5</v>
          </cell>
          <cell r="K152">
            <v>65.5</v>
          </cell>
          <cell r="L152">
            <v>0</v>
          </cell>
          <cell r="M152">
            <v>0</v>
          </cell>
          <cell r="N152">
            <v>0</v>
          </cell>
          <cell r="O152">
            <v>142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</v>
          </cell>
          <cell r="J153">
            <v>95</v>
          </cell>
          <cell r="K153">
            <v>65</v>
          </cell>
          <cell r="L153">
            <v>0</v>
          </cell>
          <cell r="M153">
            <v>0</v>
          </cell>
          <cell r="N153">
            <v>0</v>
          </cell>
          <cell r="O153">
            <v>140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242.5</v>
          </cell>
          <cell r="J154">
            <v>93.5</v>
          </cell>
          <cell r="K154">
            <v>63.5</v>
          </cell>
          <cell r="L154">
            <v>0</v>
          </cell>
          <cell r="M154">
            <v>0</v>
          </cell>
          <cell r="N154">
            <v>0</v>
          </cell>
          <cell r="O154">
            <v>134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245</v>
          </cell>
          <cell r="J155">
            <v>94</v>
          </cell>
          <cell r="K155">
            <v>64</v>
          </cell>
          <cell r="L155">
            <v>0</v>
          </cell>
          <cell r="M155">
            <v>0</v>
          </cell>
          <cell r="N155">
            <v>0</v>
          </cell>
          <cell r="O155">
            <v>136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247.5</v>
          </cell>
          <cell r="J156">
            <v>94.5</v>
          </cell>
          <cell r="K156">
            <v>64.5</v>
          </cell>
          <cell r="L156">
            <v>0</v>
          </cell>
          <cell r="M156">
            <v>0</v>
          </cell>
          <cell r="N156">
            <v>0</v>
          </cell>
          <cell r="O156">
            <v>138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245</v>
          </cell>
          <cell r="J157">
            <v>94</v>
          </cell>
          <cell r="K157">
            <v>64</v>
          </cell>
          <cell r="L157">
            <v>0</v>
          </cell>
          <cell r="M157">
            <v>0</v>
          </cell>
          <cell r="N157">
            <v>0</v>
          </cell>
          <cell r="O157">
            <v>136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237.5</v>
          </cell>
          <cell r="J158">
            <v>92.5</v>
          </cell>
          <cell r="K158">
            <v>62.5</v>
          </cell>
          <cell r="L158">
            <v>0</v>
          </cell>
          <cell r="M158">
            <v>0</v>
          </cell>
          <cell r="N158">
            <v>0</v>
          </cell>
          <cell r="O158">
            <v>130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240</v>
          </cell>
          <cell r="J159">
            <v>93</v>
          </cell>
          <cell r="K159">
            <v>63</v>
          </cell>
          <cell r="L159">
            <v>0</v>
          </cell>
          <cell r="M159">
            <v>0</v>
          </cell>
          <cell r="N159">
            <v>0</v>
          </cell>
          <cell r="O159">
            <v>132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242.5</v>
          </cell>
          <cell r="J160">
            <v>93.5</v>
          </cell>
          <cell r="K160">
            <v>63.5</v>
          </cell>
          <cell r="L160">
            <v>0</v>
          </cell>
          <cell r="M160">
            <v>0</v>
          </cell>
          <cell r="N160">
            <v>0</v>
          </cell>
          <cell r="O160">
            <v>134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240</v>
          </cell>
          <cell r="J161">
            <v>93</v>
          </cell>
          <cell r="K161">
            <v>63</v>
          </cell>
          <cell r="L161">
            <v>0</v>
          </cell>
          <cell r="M161">
            <v>0</v>
          </cell>
          <cell r="N161">
            <v>0</v>
          </cell>
          <cell r="O161">
            <v>132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232.5</v>
          </cell>
          <cell r="J162">
            <v>91.5</v>
          </cell>
          <cell r="K162">
            <v>61.5</v>
          </cell>
          <cell r="L162">
            <v>0</v>
          </cell>
          <cell r="M162">
            <v>0</v>
          </cell>
          <cell r="N162">
            <v>0</v>
          </cell>
          <cell r="O162">
            <v>126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235</v>
          </cell>
          <cell r="J163">
            <v>92</v>
          </cell>
          <cell r="K163">
            <v>62</v>
          </cell>
          <cell r="L163">
            <v>0</v>
          </cell>
          <cell r="M163">
            <v>0</v>
          </cell>
          <cell r="N163">
            <v>0</v>
          </cell>
          <cell r="O163">
            <v>128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237.5</v>
          </cell>
          <cell r="J164">
            <v>92.5</v>
          </cell>
          <cell r="K164">
            <v>62.5</v>
          </cell>
          <cell r="L164">
            <v>0</v>
          </cell>
          <cell r="M164">
            <v>0</v>
          </cell>
          <cell r="N164">
            <v>0</v>
          </cell>
          <cell r="O164">
            <v>130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235</v>
          </cell>
          <cell r="J165">
            <v>92</v>
          </cell>
          <cell r="K165">
            <v>62</v>
          </cell>
          <cell r="L165">
            <v>0</v>
          </cell>
          <cell r="M165">
            <v>0</v>
          </cell>
          <cell r="N165">
            <v>0</v>
          </cell>
          <cell r="O165">
            <v>128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227.5</v>
          </cell>
          <cell r="J166">
            <v>90.5</v>
          </cell>
          <cell r="K166">
            <v>60.5</v>
          </cell>
          <cell r="L166">
            <v>0</v>
          </cell>
          <cell r="M166">
            <v>0</v>
          </cell>
          <cell r="N166">
            <v>0</v>
          </cell>
          <cell r="O166">
            <v>122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230</v>
          </cell>
          <cell r="J167">
            <v>91</v>
          </cell>
          <cell r="K167">
            <v>61</v>
          </cell>
          <cell r="L167">
            <v>0</v>
          </cell>
          <cell r="M167">
            <v>0</v>
          </cell>
          <cell r="N167">
            <v>0</v>
          </cell>
          <cell r="O167">
            <v>124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232.5</v>
          </cell>
          <cell r="J168">
            <v>91.5</v>
          </cell>
          <cell r="K168">
            <v>61.5</v>
          </cell>
          <cell r="L168">
            <v>0</v>
          </cell>
          <cell r="M168">
            <v>0</v>
          </cell>
          <cell r="N168">
            <v>0</v>
          </cell>
          <cell r="O168">
            <v>126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230</v>
          </cell>
          <cell r="J169">
            <v>91</v>
          </cell>
          <cell r="K169">
            <v>61</v>
          </cell>
          <cell r="L169">
            <v>0</v>
          </cell>
          <cell r="M169">
            <v>0</v>
          </cell>
          <cell r="N169">
            <v>0</v>
          </cell>
          <cell r="O169">
            <v>124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222.5</v>
          </cell>
          <cell r="J170">
            <v>89.5</v>
          </cell>
          <cell r="K170">
            <v>59.5</v>
          </cell>
          <cell r="L170">
            <v>0</v>
          </cell>
          <cell r="M170">
            <v>0</v>
          </cell>
          <cell r="N170">
            <v>0</v>
          </cell>
          <cell r="O170">
            <v>118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225</v>
          </cell>
          <cell r="J171">
            <v>90</v>
          </cell>
          <cell r="K171">
            <v>60</v>
          </cell>
          <cell r="L171">
            <v>0</v>
          </cell>
          <cell r="M171">
            <v>0</v>
          </cell>
          <cell r="N171">
            <v>0</v>
          </cell>
          <cell r="O171">
            <v>120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227.5</v>
          </cell>
          <cell r="J172">
            <v>90.5</v>
          </cell>
          <cell r="K172">
            <v>60.5</v>
          </cell>
          <cell r="L172">
            <v>0</v>
          </cell>
          <cell r="M172">
            <v>0</v>
          </cell>
          <cell r="N172">
            <v>0</v>
          </cell>
          <cell r="O172">
            <v>122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225</v>
          </cell>
          <cell r="J173">
            <v>90</v>
          </cell>
          <cell r="K173">
            <v>60</v>
          </cell>
          <cell r="L173">
            <v>0</v>
          </cell>
          <cell r="M173">
            <v>0</v>
          </cell>
          <cell r="N173">
            <v>0</v>
          </cell>
          <cell r="O173">
            <v>120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217.5</v>
          </cell>
          <cell r="J174">
            <v>88.5</v>
          </cell>
          <cell r="K174">
            <v>58.5</v>
          </cell>
          <cell r="L174">
            <v>0</v>
          </cell>
          <cell r="M174">
            <v>0</v>
          </cell>
          <cell r="N174">
            <v>0</v>
          </cell>
          <cell r="O174">
            <v>114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220</v>
          </cell>
          <cell r="J175">
            <v>89</v>
          </cell>
          <cell r="K175">
            <v>59</v>
          </cell>
          <cell r="L175">
            <v>0</v>
          </cell>
          <cell r="M175">
            <v>0</v>
          </cell>
          <cell r="N175">
            <v>0</v>
          </cell>
          <cell r="O175">
            <v>116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222.5</v>
          </cell>
          <cell r="J176">
            <v>89.5</v>
          </cell>
          <cell r="K176">
            <v>59.5</v>
          </cell>
          <cell r="L176">
            <v>0</v>
          </cell>
          <cell r="M176">
            <v>0</v>
          </cell>
          <cell r="N176">
            <v>0</v>
          </cell>
          <cell r="O176">
            <v>118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220</v>
          </cell>
          <cell r="J177">
            <v>89</v>
          </cell>
          <cell r="K177">
            <v>59</v>
          </cell>
          <cell r="L177">
            <v>0</v>
          </cell>
          <cell r="M177">
            <v>0</v>
          </cell>
          <cell r="N177">
            <v>0</v>
          </cell>
          <cell r="O177">
            <v>116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212.5</v>
          </cell>
          <cell r="J178">
            <v>87.5</v>
          </cell>
          <cell r="K178">
            <v>57.5</v>
          </cell>
          <cell r="L178">
            <v>0</v>
          </cell>
          <cell r="M178">
            <v>0</v>
          </cell>
          <cell r="N178">
            <v>0</v>
          </cell>
          <cell r="O178">
            <v>110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215</v>
          </cell>
          <cell r="J179">
            <v>88</v>
          </cell>
          <cell r="K179">
            <v>58</v>
          </cell>
          <cell r="L179">
            <v>0</v>
          </cell>
          <cell r="M179">
            <v>0</v>
          </cell>
          <cell r="N179">
            <v>0</v>
          </cell>
          <cell r="O179">
            <v>112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217.5</v>
          </cell>
          <cell r="J180">
            <v>88.5</v>
          </cell>
          <cell r="K180">
            <v>58.5</v>
          </cell>
          <cell r="L180">
            <v>0</v>
          </cell>
          <cell r="M180">
            <v>0</v>
          </cell>
          <cell r="N180">
            <v>0</v>
          </cell>
          <cell r="O180">
            <v>114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215</v>
          </cell>
          <cell r="J181">
            <v>88</v>
          </cell>
          <cell r="K181">
            <v>58</v>
          </cell>
          <cell r="L181">
            <v>0</v>
          </cell>
          <cell r="M181">
            <v>0</v>
          </cell>
          <cell r="N181">
            <v>0</v>
          </cell>
          <cell r="O181">
            <v>112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207.5</v>
          </cell>
          <cell r="J182">
            <v>86.5</v>
          </cell>
          <cell r="K182">
            <v>56.5</v>
          </cell>
          <cell r="L182">
            <v>0</v>
          </cell>
          <cell r="M182">
            <v>0</v>
          </cell>
          <cell r="N182">
            <v>0</v>
          </cell>
          <cell r="O182">
            <v>106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210</v>
          </cell>
          <cell r="J183">
            <v>87</v>
          </cell>
          <cell r="K183">
            <v>57</v>
          </cell>
          <cell r="L183">
            <v>0</v>
          </cell>
          <cell r="M183">
            <v>0</v>
          </cell>
          <cell r="N183">
            <v>0</v>
          </cell>
          <cell r="O183">
            <v>108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212.5</v>
          </cell>
          <cell r="J184">
            <v>87.5</v>
          </cell>
          <cell r="K184">
            <v>57.5</v>
          </cell>
          <cell r="L184">
            <v>0</v>
          </cell>
          <cell r="M184">
            <v>0</v>
          </cell>
          <cell r="N184">
            <v>0</v>
          </cell>
          <cell r="O184">
            <v>110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210</v>
          </cell>
          <cell r="J185">
            <v>87</v>
          </cell>
          <cell r="K185">
            <v>57</v>
          </cell>
          <cell r="L185">
            <v>0</v>
          </cell>
          <cell r="M185">
            <v>0</v>
          </cell>
          <cell r="N185">
            <v>0</v>
          </cell>
          <cell r="O185">
            <v>108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203.75</v>
          </cell>
          <cell r="J186">
            <v>85.5</v>
          </cell>
          <cell r="K186">
            <v>55.5</v>
          </cell>
          <cell r="L186">
            <v>0</v>
          </cell>
          <cell r="M186">
            <v>0</v>
          </cell>
          <cell r="N186">
            <v>0</v>
          </cell>
          <cell r="O186">
            <v>102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205</v>
          </cell>
          <cell r="J187">
            <v>86</v>
          </cell>
          <cell r="K187">
            <v>56</v>
          </cell>
          <cell r="L187">
            <v>0</v>
          </cell>
          <cell r="M187">
            <v>0</v>
          </cell>
          <cell r="N187">
            <v>0</v>
          </cell>
          <cell r="O187">
            <v>104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207.5</v>
          </cell>
          <cell r="J188">
            <v>86.5</v>
          </cell>
          <cell r="K188">
            <v>56.5</v>
          </cell>
          <cell r="L188">
            <v>0</v>
          </cell>
          <cell r="M188">
            <v>0</v>
          </cell>
          <cell r="N188">
            <v>0</v>
          </cell>
          <cell r="O188">
            <v>106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205</v>
          </cell>
          <cell r="J189">
            <v>86</v>
          </cell>
          <cell r="K189">
            <v>56</v>
          </cell>
          <cell r="L189">
            <v>0</v>
          </cell>
          <cell r="M189">
            <v>0</v>
          </cell>
          <cell r="N189">
            <v>0</v>
          </cell>
          <cell r="O189">
            <v>104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201.25</v>
          </cell>
          <cell r="J190">
            <v>84.5</v>
          </cell>
          <cell r="K190">
            <v>54.5</v>
          </cell>
          <cell r="L190">
            <v>0</v>
          </cell>
          <cell r="M190">
            <v>0</v>
          </cell>
          <cell r="N190">
            <v>0</v>
          </cell>
          <cell r="O190">
            <v>98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201.67</v>
          </cell>
          <cell r="J191">
            <v>85</v>
          </cell>
          <cell r="K191">
            <v>55</v>
          </cell>
          <cell r="L191">
            <v>0</v>
          </cell>
          <cell r="M191">
            <v>0</v>
          </cell>
          <cell r="N191">
            <v>0</v>
          </cell>
          <cell r="O191">
            <v>100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202.5</v>
          </cell>
          <cell r="J192">
            <v>85.5</v>
          </cell>
          <cell r="K192">
            <v>55.5</v>
          </cell>
          <cell r="L192">
            <v>0</v>
          </cell>
          <cell r="M192">
            <v>0</v>
          </cell>
          <cell r="N192">
            <v>0</v>
          </cell>
          <cell r="O192">
            <v>102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200</v>
          </cell>
          <cell r="J193">
            <v>85</v>
          </cell>
          <cell r="K193">
            <v>55</v>
          </cell>
          <cell r="L193">
            <v>0</v>
          </cell>
          <cell r="M193">
            <v>0</v>
          </cell>
          <cell r="N193">
            <v>0</v>
          </cell>
          <cell r="O193">
            <v>100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200</v>
          </cell>
          <cell r="J194">
            <v>83.5</v>
          </cell>
          <cell r="K194">
            <v>53.5</v>
          </cell>
          <cell r="L194">
            <v>0</v>
          </cell>
          <cell r="M194">
            <v>0</v>
          </cell>
          <cell r="N194">
            <v>0</v>
          </cell>
          <cell r="O194">
            <v>94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200</v>
          </cell>
          <cell r="J195">
            <v>84</v>
          </cell>
          <cell r="K195">
            <v>54</v>
          </cell>
          <cell r="L195">
            <v>0</v>
          </cell>
          <cell r="M195">
            <v>0</v>
          </cell>
          <cell r="N195">
            <v>0</v>
          </cell>
          <cell r="O195">
            <v>96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200</v>
          </cell>
          <cell r="J196">
            <v>84.5</v>
          </cell>
          <cell r="K196">
            <v>54.5</v>
          </cell>
          <cell r="L196">
            <v>0</v>
          </cell>
          <cell r="M196">
            <v>0</v>
          </cell>
          <cell r="N196">
            <v>0</v>
          </cell>
          <cell r="O196">
            <v>98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200</v>
          </cell>
          <cell r="J197">
            <v>84.5</v>
          </cell>
          <cell r="K197">
            <v>54.5</v>
          </cell>
          <cell r="L197">
            <v>0</v>
          </cell>
          <cell r="M197">
            <v>0</v>
          </cell>
          <cell r="N197">
            <v>0</v>
          </cell>
          <cell r="O197">
            <v>98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84</v>
          </cell>
          <cell r="K198">
            <v>54</v>
          </cell>
          <cell r="L198">
            <v>0</v>
          </cell>
          <cell r="M198">
            <v>0</v>
          </cell>
          <cell r="N198">
            <v>0</v>
          </cell>
          <cell r="O198">
            <v>96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82.5</v>
          </cell>
          <cell r="K199">
            <v>52.5</v>
          </cell>
          <cell r="L199">
            <v>0</v>
          </cell>
          <cell r="M199">
            <v>0</v>
          </cell>
          <cell r="N199">
            <v>0</v>
          </cell>
          <cell r="O199">
            <v>90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83</v>
          </cell>
          <cell r="K200">
            <v>53</v>
          </cell>
          <cell r="L200">
            <v>0</v>
          </cell>
          <cell r="M200">
            <v>0</v>
          </cell>
          <cell r="N200">
            <v>0</v>
          </cell>
          <cell r="O200">
            <v>92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83.5</v>
          </cell>
          <cell r="K201">
            <v>53.5</v>
          </cell>
          <cell r="L201">
            <v>0</v>
          </cell>
          <cell r="M201">
            <v>0</v>
          </cell>
          <cell r="N201">
            <v>0</v>
          </cell>
          <cell r="O201">
            <v>94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83</v>
          </cell>
          <cell r="K202">
            <v>53</v>
          </cell>
          <cell r="L202">
            <v>0</v>
          </cell>
          <cell r="M202">
            <v>0</v>
          </cell>
          <cell r="N202">
            <v>0</v>
          </cell>
          <cell r="O202">
            <v>92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81.5</v>
          </cell>
          <cell r="K203">
            <v>51.5</v>
          </cell>
          <cell r="L203">
            <v>0</v>
          </cell>
          <cell r="M203">
            <v>0</v>
          </cell>
          <cell r="N203">
            <v>0</v>
          </cell>
          <cell r="O203">
            <v>86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82</v>
          </cell>
          <cell r="K204">
            <v>52</v>
          </cell>
          <cell r="L204">
            <v>0</v>
          </cell>
          <cell r="M204">
            <v>0</v>
          </cell>
          <cell r="N204">
            <v>0</v>
          </cell>
          <cell r="O204">
            <v>88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82.5</v>
          </cell>
          <cell r="K205">
            <v>52.5</v>
          </cell>
          <cell r="L205">
            <v>0</v>
          </cell>
          <cell r="M205">
            <v>0</v>
          </cell>
          <cell r="N205">
            <v>0</v>
          </cell>
          <cell r="O205">
            <v>90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82</v>
          </cell>
          <cell r="K206">
            <v>52</v>
          </cell>
          <cell r="L206">
            <v>0</v>
          </cell>
          <cell r="M206">
            <v>0</v>
          </cell>
          <cell r="N206">
            <v>0</v>
          </cell>
          <cell r="O206">
            <v>88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80.5</v>
          </cell>
          <cell r="K207">
            <v>50.5</v>
          </cell>
          <cell r="L207">
            <v>0</v>
          </cell>
          <cell r="M207">
            <v>0</v>
          </cell>
          <cell r="N207">
            <v>0</v>
          </cell>
          <cell r="O207">
            <v>82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81</v>
          </cell>
          <cell r="K208">
            <v>51</v>
          </cell>
          <cell r="L208">
            <v>0</v>
          </cell>
          <cell r="M208">
            <v>0</v>
          </cell>
          <cell r="N208">
            <v>0</v>
          </cell>
          <cell r="O208">
            <v>84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81.5</v>
          </cell>
          <cell r="K209">
            <v>51.5</v>
          </cell>
          <cell r="L209">
            <v>0</v>
          </cell>
          <cell r="M209">
            <v>0</v>
          </cell>
          <cell r="N209">
            <v>0</v>
          </cell>
          <cell r="O209">
            <v>86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81</v>
          </cell>
          <cell r="K210">
            <v>51</v>
          </cell>
          <cell r="L210">
            <v>0</v>
          </cell>
          <cell r="M210">
            <v>0</v>
          </cell>
          <cell r="N210">
            <v>0</v>
          </cell>
          <cell r="O210">
            <v>84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79.5</v>
          </cell>
          <cell r="K211">
            <v>49.5</v>
          </cell>
          <cell r="L211">
            <v>0</v>
          </cell>
          <cell r="M211">
            <v>0</v>
          </cell>
          <cell r="N211">
            <v>0</v>
          </cell>
          <cell r="O211">
            <v>78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80</v>
          </cell>
          <cell r="K212">
            <v>50</v>
          </cell>
          <cell r="L212">
            <v>0</v>
          </cell>
          <cell r="M212">
            <v>0</v>
          </cell>
          <cell r="N212">
            <v>0</v>
          </cell>
          <cell r="O212">
            <v>80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80.5</v>
          </cell>
          <cell r="K213">
            <v>50.5</v>
          </cell>
          <cell r="L213">
            <v>0</v>
          </cell>
          <cell r="M213">
            <v>0</v>
          </cell>
          <cell r="N213">
            <v>0</v>
          </cell>
          <cell r="O213">
            <v>82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80</v>
          </cell>
          <cell r="K214">
            <v>50</v>
          </cell>
          <cell r="L214">
            <v>0</v>
          </cell>
          <cell r="M214">
            <v>0</v>
          </cell>
          <cell r="N214">
            <v>0</v>
          </cell>
          <cell r="O214">
            <v>80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78.5</v>
          </cell>
          <cell r="K215">
            <v>48.5</v>
          </cell>
          <cell r="L215">
            <v>0</v>
          </cell>
          <cell r="M215">
            <v>0</v>
          </cell>
          <cell r="N215">
            <v>0</v>
          </cell>
          <cell r="O215">
            <v>74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79</v>
          </cell>
          <cell r="K216">
            <v>49</v>
          </cell>
          <cell r="L216">
            <v>0</v>
          </cell>
          <cell r="M216">
            <v>0</v>
          </cell>
          <cell r="N216">
            <v>0</v>
          </cell>
          <cell r="O216">
            <v>76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79.5</v>
          </cell>
          <cell r="K217">
            <v>49.5</v>
          </cell>
          <cell r="L217">
            <v>0</v>
          </cell>
          <cell r="M217">
            <v>0</v>
          </cell>
          <cell r="N217">
            <v>0</v>
          </cell>
          <cell r="O217">
            <v>78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79</v>
          </cell>
          <cell r="K218">
            <v>49</v>
          </cell>
          <cell r="L218">
            <v>0</v>
          </cell>
          <cell r="M218">
            <v>0</v>
          </cell>
          <cell r="N218">
            <v>0</v>
          </cell>
          <cell r="O218">
            <v>76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77.5</v>
          </cell>
          <cell r="K219">
            <v>47.5</v>
          </cell>
          <cell r="L219">
            <v>0</v>
          </cell>
          <cell r="M219">
            <v>0</v>
          </cell>
          <cell r="N219">
            <v>0</v>
          </cell>
          <cell r="O219">
            <v>70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78</v>
          </cell>
          <cell r="K220">
            <v>48</v>
          </cell>
          <cell r="L220">
            <v>0</v>
          </cell>
          <cell r="M220">
            <v>0</v>
          </cell>
          <cell r="N220">
            <v>0</v>
          </cell>
          <cell r="O220">
            <v>72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78.5</v>
          </cell>
          <cell r="K221">
            <v>48.5</v>
          </cell>
          <cell r="L221">
            <v>0</v>
          </cell>
          <cell r="M221">
            <v>0</v>
          </cell>
          <cell r="N221">
            <v>0</v>
          </cell>
          <cell r="O221">
            <v>74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78</v>
          </cell>
          <cell r="K222">
            <v>48</v>
          </cell>
          <cell r="L222">
            <v>0</v>
          </cell>
          <cell r="M222">
            <v>0</v>
          </cell>
          <cell r="N222">
            <v>0</v>
          </cell>
          <cell r="O222">
            <v>72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76.5</v>
          </cell>
          <cell r="K223">
            <v>46.5</v>
          </cell>
          <cell r="L223">
            <v>0</v>
          </cell>
          <cell r="M223">
            <v>0</v>
          </cell>
          <cell r="N223">
            <v>0</v>
          </cell>
          <cell r="O223">
            <v>66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77</v>
          </cell>
          <cell r="K224">
            <v>47</v>
          </cell>
          <cell r="L224">
            <v>0</v>
          </cell>
          <cell r="M224">
            <v>0</v>
          </cell>
          <cell r="N224">
            <v>0</v>
          </cell>
          <cell r="O224">
            <v>68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77.5</v>
          </cell>
          <cell r="K225">
            <v>47.5</v>
          </cell>
          <cell r="L225">
            <v>0</v>
          </cell>
          <cell r="M225">
            <v>0</v>
          </cell>
          <cell r="N225">
            <v>0</v>
          </cell>
          <cell r="O225">
            <v>70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77</v>
          </cell>
          <cell r="K226">
            <v>47</v>
          </cell>
          <cell r="L226">
            <v>0</v>
          </cell>
          <cell r="M226">
            <v>0</v>
          </cell>
          <cell r="N226">
            <v>0</v>
          </cell>
          <cell r="O226">
            <v>68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75.5</v>
          </cell>
          <cell r="K227">
            <v>45.5</v>
          </cell>
          <cell r="L227">
            <v>0</v>
          </cell>
          <cell r="M227">
            <v>0</v>
          </cell>
          <cell r="N227">
            <v>0</v>
          </cell>
          <cell r="O227">
            <v>62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76</v>
          </cell>
          <cell r="K228">
            <v>46</v>
          </cell>
          <cell r="L228">
            <v>0</v>
          </cell>
          <cell r="M228">
            <v>0</v>
          </cell>
          <cell r="N228">
            <v>0</v>
          </cell>
          <cell r="O228">
            <v>64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76.5</v>
          </cell>
          <cell r="K229">
            <v>46.5</v>
          </cell>
          <cell r="L229">
            <v>0</v>
          </cell>
          <cell r="M229">
            <v>0</v>
          </cell>
          <cell r="N229">
            <v>0</v>
          </cell>
          <cell r="O229">
            <v>66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76</v>
          </cell>
          <cell r="K230">
            <v>46</v>
          </cell>
          <cell r="L230">
            <v>0</v>
          </cell>
          <cell r="M230">
            <v>0</v>
          </cell>
          <cell r="N230">
            <v>0</v>
          </cell>
          <cell r="O230">
            <v>64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74.5</v>
          </cell>
          <cell r="K231">
            <v>44.5</v>
          </cell>
          <cell r="L231">
            <v>0</v>
          </cell>
          <cell r="M231">
            <v>0</v>
          </cell>
          <cell r="N231">
            <v>0</v>
          </cell>
          <cell r="O231">
            <v>58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75</v>
          </cell>
          <cell r="K232">
            <v>45</v>
          </cell>
          <cell r="L232">
            <v>0</v>
          </cell>
          <cell r="M232">
            <v>0</v>
          </cell>
          <cell r="N232">
            <v>0</v>
          </cell>
          <cell r="O232">
            <v>60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75.5</v>
          </cell>
          <cell r="K233">
            <v>45.5</v>
          </cell>
          <cell r="L233">
            <v>0</v>
          </cell>
          <cell r="M233">
            <v>0</v>
          </cell>
          <cell r="N233">
            <v>0</v>
          </cell>
          <cell r="O233">
            <v>62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75</v>
          </cell>
          <cell r="K234">
            <v>45</v>
          </cell>
          <cell r="L234">
            <v>0</v>
          </cell>
          <cell r="M234">
            <v>0</v>
          </cell>
          <cell r="N234">
            <v>0</v>
          </cell>
          <cell r="O234">
            <v>60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73.5</v>
          </cell>
          <cell r="K235">
            <v>43.5</v>
          </cell>
          <cell r="L235">
            <v>0</v>
          </cell>
          <cell r="M235">
            <v>0</v>
          </cell>
          <cell r="N235">
            <v>0</v>
          </cell>
          <cell r="O235">
            <v>54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74</v>
          </cell>
          <cell r="K236">
            <v>44</v>
          </cell>
          <cell r="L236">
            <v>0</v>
          </cell>
          <cell r="M236">
            <v>0</v>
          </cell>
          <cell r="N236">
            <v>0</v>
          </cell>
          <cell r="O236">
            <v>56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74.5</v>
          </cell>
          <cell r="K237">
            <v>44.5</v>
          </cell>
          <cell r="L237">
            <v>0</v>
          </cell>
          <cell r="M237">
            <v>0</v>
          </cell>
          <cell r="N237">
            <v>0</v>
          </cell>
          <cell r="O237">
            <v>58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74</v>
          </cell>
          <cell r="K238">
            <v>44</v>
          </cell>
          <cell r="L238">
            <v>0</v>
          </cell>
          <cell r="M238">
            <v>0</v>
          </cell>
          <cell r="N238">
            <v>0</v>
          </cell>
          <cell r="O238">
            <v>56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72.5</v>
          </cell>
          <cell r="K239">
            <v>42.5</v>
          </cell>
          <cell r="L239">
            <v>0</v>
          </cell>
          <cell r="M239">
            <v>0</v>
          </cell>
          <cell r="N239">
            <v>0</v>
          </cell>
          <cell r="O239">
            <v>50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73</v>
          </cell>
          <cell r="K240">
            <v>43</v>
          </cell>
          <cell r="L240">
            <v>0</v>
          </cell>
          <cell r="M240">
            <v>0</v>
          </cell>
          <cell r="N240">
            <v>0</v>
          </cell>
          <cell r="O240">
            <v>52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73.5</v>
          </cell>
          <cell r="K241">
            <v>43.5</v>
          </cell>
          <cell r="L241">
            <v>0</v>
          </cell>
          <cell r="M241">
            <v>0</v>
          </cell>
          <cell r="N241">
            <v>0</v>
          </cell>
          <cell r="O241">
            <v>54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73</v>
          </cell>
          <cell r="K242">
            <v>43</v>
          </cell>
          <cell r="L242">
            <v>0</v>
          </cell>
          <cell r="M242">
            <v>0</v>
          </cell>
          <cell r="N242">
            <v>0</v>
          </cell>
          <cell r="O242">
            <v>52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71.5</v>
          </cell>
          <cell r="K243">
            <v>41.5</v>
          </cell>
          <cell r="L243">
            <v>0</v>
          </cell>
          <cell r="M243">
            <v>0</v>
          </cell>
          <cell r="N243">
            <v>0</v>
          </cell>
          <cell r="O243">
            <v>46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72</v>
          </cell>
          <cell r="K244">
            <v>42</v>
          </cell>
          <cell r="L244">
            <v>0</v>
          </cell>
          <cell r="M244">
            <v>0</v>
          </cell>
          <cell r="N244">
            <v>0</v>
          </cell>
          <cell r="O244">
            <v>48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72.5</v>
          </cell>
          <cell r="K245">
            <v>42.5</v>
          </cell>
          <cell r="L245">
            <v>0</v>
          </cell>
          <cell r="M245">
            <v>0</v>
          </cell>
          <cell r="N245">
            <v>0</v>
          </cell>
          <cell r="O245">
            <v>50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72</v>
          </cell>
          <cell r="K246">
            <v>42</v>
          </cell>
          <cell r="L246">
            <v>0</v>
          </cell>
          <cell r="M246">
            <v>0</v>
          </cell>
          <cell r="N246">
            <v>0</v>
          </cell>
          <cell r="O246">
            <v>48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70.5</v>
          </cell>
          <cell r="K247">
            <v>40.5</v>
          </cell>
          <cell r="L247">
            <v>0</v>
          </cell>
          <cell r="M247">
            <v>0</v>
          </cell>
          <cell r="N247">
            <v>0</v>
          </cell>
          <cell r="O247">
            <v>42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71</v>
          </cell>
          <cell r="K248">
            <v>41</v>
          </cell>
          <cell r="L248">
            <v>0</v>
          </cell>
          <cell r="M248">
            <v>0</v>
          </cell>
          <cell r="N248">
            <v>0</v>
          </cell>
          <cell r="O248">
            <v>44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71.5</v>
          </cell>
          <cell r="K249">
            <v>41.5</v>
          </cell>
          <cell r="L249">
            <v>0</v>
          </cell>
          <cell r="M249">
            <v>0</v>
          </cell>
          <cell r="N249">
            <v>0</v>
          </cell>
          <cell r="O249">
            <v>46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71</v>
          </cell>
          <cell r="K250">
            <v>41</v>
          </cell>
          <cell r="L250">
            <v>0</v>
          </cell>
          <cell r="M250">
            <v>0</v>
          </cell>
          <cell r="N250">
            <v>0</v>
          </cell>
          <cell r="O250">
            <v>44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69.75</v>
          </cell>
          <cell r="K251">
            <v>39.75</v>
          </cell>
          <cell r="L251">
            <v>0</v>
          </cell>
          <cell r="M251">
            <v>0</v>
          </cell>
          <cell r="N251">
            <v>0</v>
          </cell>
          <cell r="O251">
            <v>39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70</v>
          </cell>
          <cell r="K252">
            <v>40</v>
          </cell>
          <cell r="L252">
            <v>0</v>
          </cell>
          <cell r="M252">
            <v>0</v>
          </cell>
          <cell r="N252">
            <v>0</v>
          </cell>
          <cell r="O252">
            <v>40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70.5</v>
          </cell>
          <cell r="K253">
            <v>40.5</v>
          </cell>
          <cell r="L253">
            <v>0</v>
          </cell>
          <cell r="M253">
            <v>0</v>
          </cell>
          <cell r="N253">
            <v>0</v>
          </cell>
          <cell r="O253">
            <v>42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70</v>
          </cell>
          <cell r="K254">
            <v>40</v>
          </cell>
          <cell r="L254">
            <v>0</v>
          </cell>
          <cell r="M254">
            <v>0</v>
          </cell>
          <cell r="N254">
            <v>0</v>
          </cell>
          <cell r="O254">
            <v>40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69.25</v>
          </cell>
          <cell r="K255">
            <v>39.25</v>
          </cell>
          <cell r="L255">
            <v>0</v>
          </cell>
          <cell r="M255">
            <v>0</v>
          </cell>
          <cell r="N255">
            <v>0</v>
          </cell>
          <cell r="O255">
            <v>37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69.33</v>
          </cell>
          <cell r="K256">
            <v>39.33</v>
          </cell>
          <cell r="L256">
            <v>0</v>
          </cell>
          <cell r="M256">
            <v>0</v>
          </cell>
          <cell r="N256">
            <v>0</v>
          </cell>
          <cell r="O256">
            <v>37.33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69.5</v>
          </cell>
          <cell r="K257">
            <v>39.5</v>
          </cell>
          <cell r="L257">
            <v>0</v>
          </cell>
          <cell r="M257">
            <v>0</v>
          </cell>
          <cell r="N257">
            <v>0</v>
          </cell>
          <cell r="O257">
            <v>38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69</v>
          </cell>
          <cell r="K258">
            <v>39</v>
          </cell>
          <cell r="L258">
            <v>0</v>
          </cell>
          <cell r="M258">
            <v>0</v>
          </cell>
          <cell r="N258">
            <v>0</v>
          </cell>
          <cell r="O258">
            <v>36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69</v>
          </cell>
          <cell r="K259">
            <v>39</v>
          </cell>
          <cell r="L259">
            <v>0</v>
          </cell>
          <cell r="M259">
            <v>0</v>
          </cell>
          <cell r="N259">
            <v>0</v>
          </cell>
          <cell r="O259">
            <v>36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69</v>
          </cell>
          <cell r="K260">
            <v>39</v>
          </cell>
          <cell r="L260">
            <v>0</v>
          </cell>
          <cell r="M260">
            <v>0</v>
          </cell>
          <cell r="N260">
            <v>0</v>
          </cell>
          <cell r="O260">
            <v>36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69</v>
          </cell>
          <cell r="K261">
            <v>39</v>
          </cell>
          <cell r="L261">
            <v>0</v>
          </cell>
          <cell r="M261">
            <v>0</v>
          </cell>
          <cell r="N261">
            <v>0</v>
          </cell>
          <cell r="O261">
            <v>36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69</v>
          </cell>
          <cell r="K262">
            <v>39</v>
          </cell>
          <cell r="L262">
            <v>0</v>
          </cell>
          <cell r="M262">
            <v>0</v>
          </cell>
          <cell r="N262">
            <v>0</v>
          </cell>
          <cell r="O262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's Epée"/>
      <sheetName val="Men's Foil"/>
      <sheetName val="Men's Saber"/>
      <sheetName val="Women's Epée"/>
      <sheetName val="Women's Foil"/>
      <sheetName val="Women's Saber"/>
    </sheetNames>
    <sheetDataSet>
      <sheetData sheetId="0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9" t="s">
        <v>222</v>
      </c>
      <c r="H1" s="10"/>
      <c r="I1" s="9" t="s">
        <v>271</v>
      </c>
      <c r="J1" s="10"/>
    </row>
    <row r="2" spans="1:11" s="11" customFormat="1" ht="15.75" customHeight="1">
      <c r="A2" s="7"/>
      <c r="B2" s="7"/>
      <c r="C2" s="12"/>
      <c r="D2" s="12"/>
      <c r="E2" s="8"/>
      <c r="F2" s="9" t="s">
        <v>218</v>
      </c>
      <c r="G2" s="13" t="s">
        <v>220</v>
      </c>
      <c r="H2" s="10" t="s">
        <v>223</v>
      </c>
      <c r="I2" s="13" t="s">
        <v>220</v>
      </c>
      <c r="J2" s="10" t="s">
        <v>272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14">
        <f>COLUMN()</f>
        <v>9</v>
      </c>
      <c r="J3" s="15">
        <f>HLOOKUP(I2,PointTableHeader,2,FALSE)</f>
        <v>10</v>
      </c>
    </row>
    <row r="4" spans="1:13" ht="12.75">
      <c r="A4" s="2" t="str">
        <f aca="true" t="shared" si="0" ref="A4:A87">IF(E4=0,"",IF(E4=E3,A3,ROW()-3&amp;IF(E4=E5,"T","")))</f>
        <v>1</v>
      </c>
      <c r="B4" s="2" t="str">
        <f aca="true" t="shared" si="1" ref="B4:B35">TRIM(IF(D4&lt;=V60Cutoff,"%",IF(D4&lt;=V50Cutoff,"#","")))</f>
        <v>#</v>
      </c>
      <c r="C4" s="21" t="s">
        <v>123</v>
      </c>
      <c r="D4" s="20">
        <v>18728</v>
      </c>
      <c r="E4" s="3">
        <f aca="true" t="shared" si="2" ref="E4:E35">F4+LARGE($L4:$M4,1)+LARGE($L4:$M4,2)</f>
        <v>1200</v>
      </c>
      <c r="F4" s="19"/>
      <c r="G4" s="4">
        <v>1</v>
      </c>
      <c r="H4" s="5">
        <f aca="true" t="shared" si="3" ref="H4:H35">IF(OR(G4&gt;=65,ISNUMBER(G4)=FALSE),0,VLOOKUP(G4,PointTable,H$3,TRUE))</f>
        <v>600</v>
      </c>
      <c r="I4" s="4">
        <v>1</v>
      </c>
      <c r="J4" s="5">
        <f aca="true" t="shared" si="4" ref="J4:J35">IF(OR(I4&gt;=65,ISNUMBER(I4)=FALSE),0,VLOOKUP(I4,PointTable,J$3,TRUE))</f>
        <v>600</v>
      </c>
      <c r="L4">
        <f aca="true" t="shared" si="5" ref="L4:L35">H4</f>
        <v>600</v>
      </c>
      <c r="M4">
        <f aca="true" t="shared" si="6" ref="M4:M35">J4</f>
        <v>600</v>
      </c>
    </row>
    <row r="5" spans="1:13" ht="12.75">
      <c r="A5" s="2" t="str">
        <f t="shared" si="0"/>
        <v>2</v>
      </c>
      <c r="B5" s="2">
        <f t="shared" si="1"/>
      </c>
      <c r="C5" s="21" t="s">
        <v>122</v>
      </c>
      <c r="D5" s="20">
        <v>19212</v>
      </c>
      <c r="E5" s="3">
        <f t="shared" si="2"/>
        <v>969</v>
      </c>
      <c r="F5" s="19"/>
      <c r="G5" s="4">
        <v>6</v>
      </c>
      <c r="H5" s="5">
        <f t="shared" si="3"/>
        <v>417</v>
      </c>
      <c r="I5" s="4">
        <v>2</v>
      </c>
      <c r="J5" s="5">
        <f t="shared" si="4"/>
        <v>552</v>
      </c>
      <c r="L5">
        <f t="shared" si="5"/>
        <v>417</v>
      </c>
      <c r="M5">
        <f t="shared" si="6"/>
        <v>552</v>
      </c>
    </row>
    <row r="6" spans="1:13" ht="12.75">
      <c r="A6" s="2" t="str">
        <f t="shared" si="0"/>
        <v>3</v>
      </c>
      <c r="B6" s="2" t="str">
        <f t="shared" si="1"/>
        <v>#</v>
      </c>
      <c r="C6" s="21" t="s">
        <v>319</v>
      </c>
      <c r="D6" s="20">
        <v>18113</v>
      </c>
      <c r="E6" s="3">
        <f t="shared" si="2"/>
        <v>963</v>
      </c>
      <c r="F6" s="19"/>
      <c r="G6" s="4">
        <v>2</v>
      </c>
      <c r="H6" s="5">
        <f t="shared" si="3"/>
        <v>552</v>
      </c>
      <c r="I6" s="4">
        <v>8</v>
      </c>
      <c r="J6" s="5">
        <f t="shared" si="4"/>
        <v>411</v>
      </c>
      <c r="L6">
        <f t="shared" si="5"/>
        <v>552</v>
      </c>
      <c r="M6">
        <f t="shared" si="6"/>
        <v>411</v>
      </c>
    </row>
    <row r="7" spans="1:13" ht="12.75">
      <c r="A7" s="2" t="str">
        <f t="shared" si="0"/>
        <v>4</v>
      </c>
      <c r="B7" s="2">
        <f t="shared" si="1"/>
      </c>
      <c r="C7" s="33" t="s">
        <v>226</v>
      </c>
      <c r="D7" s="20">
        <v>21297</v>
      </c>
      <c r="E7" s="3">
        <f t="shared" si="2"/>
        <v>729</v>
      </c>
      <c r="F7" s="19"/>
      <c r="G7" s="4">
        <v>12</v>
      </c>
      <c r="H7" s="5">
        <f t="shared" si="3"/>
        <v>312</v>
      </c>
      <c r="I7" s="4">
        <v>6</v>
      </c>
      <c r="J7" s="5">
        <f t="shared" si="4"/>
        <v>417</v>
      </c>
      <c r="L7">
        <f t="shared" si="5"/>
        <v>312</v>
      </c>
      <c r="M7">
        <f t="shared" si="6"/>
        <v>417</v>
      </c>
    </row>
    <row r="8" spans="1:13" ht="12.75">
      <c r="A8" s="2" t="str">
        <f t="shared" si="0"/>
        <v>5</v>
      </c>
      <c r="B8" s="2" t="str">
        <f t="shared" si="1"/>
        <v>#</v>
      </c>
      <c r="C8" s="21" t="s">
        <v>89</v>
      </c>
      <c r="D8" s="20">
        <v>17101</v>
      </c>
      <c r="E8" s="3">
        <f t="shared" si="2"/>
        <v>718.5</v>
      </c>
      <c r="F8" s="19"/>
      <c r="G8" s="4">
        <v>17.5</v>
      </c>
      <c r="H8" s="5">
        <f t="shared" si="3"/>
        <v>208.5</v>
      </c>
      <c r="I8" s="4">
        <v>3</v>
      </c>
      <c r="J8" s="5">
        <f t="shared" si="4"/>
        <v>510</v>
      </c>
      <c r="L8">
        <f t="shared" si="5"/>
        <v>208.5</v>
      </c>
      <c r="M8">
        <f t="shared" si="6"/>
        <v>510</v>
      </c>
    </row>
    <row r="9" spans="1:13" ht="12.75">
      <c r="A9" s="2" t="str">
        <f t="shared" si="0"/>
        <v>6</v>
      </c>
      <c r="B9" s="2" t="str">
        <f t="shared" si="1"/>
        <v>%</v>
      </c>
      <c r="C9" s="21" t="s">
        <v>24</v>
      </c>
      <c r="D9" s="20">
        <v>13578</v>
      </c>
      <c r="E9" s="3">
        <f t="shared" si="2"/>
        <v>709.5</v>
      </c>
      <c r="F9" s="19"/>
      <c r="G9" s="4">
        <v>3</v>
      </c>
      <c r="H9" s="5">
        <f t="shared" si="3"/>
        <v>510</v>
      </c>
      <c r="I9" s="4">
        <v>20.5</v>
      </c>
      <c r="J9" s="5">
        <f t="shared" si="4"/>
        <v>199.5</v>
      </c>
      <c r="L9">
        <f t="shared" si="5"/>
        <v>510</v>
      </c>
      <c r="M9">
        <f t="shared" si="6"/>
        <v>199.5</v>
      </c>
    </row>
    <row r="10" spans="1:13" ht="12.75">
      <c r="A10" s="2" t="str">
        <f t="shared" si="0"/>
        <v>7</v>
      </c>
      <c r="B10" s="2" t="str">
        <f t="shared" si="1"/>
        <v>#</v>
      </c>
      <c r="C10" s="33" t="s">
        <v>224</v>
      </c>
      <c r="D10" s="20">
        <v>17611</v>
      </c>
      <c r="E10" s="3">
        <f t="shared" si="2"/>
        <v>684</v>
      </c>
      <c r="F10" s="19"/>
      <c r="G10" s="4">
        <v>3</v>
      </c>
      <c r="H10" s="5">
        <f t="shared" si="3"/>
        <v>510</v>
      </c>
      <c r="I10" s="4">
        <v>29</v>
      </c>
      <c r="J10" s="5">
        <f t="shared" si="4"/>
        <v>174</v>
      </c>
      <c r="L10">
        <f t="shared" si="5"/>
        <v>510</v>
      </c>
      <c r="M10">
        <f t="shared" si="6"/>
        <v>174</v>
      </c>
    </row>
    <row r="11" spans="1:13" ht="12.75">
      <c r="A11" s="2" t="str">
        <f t="shared" si="0"/>
        <v>8</v>
      </c>
      <c r="B11" s="2">
        <f t="shared" si="1"/>
      </c>
      <c r="C11" s="21" t="s">
        <v>181</v>
      </c>
      <c r="D11" s="20">
        <v>22257</v>
      </c>
      <c r="E11" s="3">
        <f t="shared" si="2"/>
        <v>621</v>
      </c>
      <c r="F11" s="19"/>
      <c r="G11" s="4">
        <v>8</v>
      </c>
      <c r="H11" s="5">
        <f t="shared" si="3"/>
        <v>411</v>
      </c>
      <c r="I11" s="4">
        <v>17</v>
      </c>
      <c r="J11" s="5">
        <f t="shared" si="4"/>
        <v>210</v>
      </c>
      <c r="L11">
        <f t="shared" si="5"/>
        <v>411</v>
      </c>
      <c r="M11">
        <f t="shared" si="6"/>
        <v>210</v>
      </c>
    </row>
    <row r="12" spans="1:13" ht="12.75">
      <c r="A12" s="2" t="str">
        <f t="shared" si="0"/>
        <v>9</v>
      </c>
      <c r="B12" s="2">
        <f t="shared" si="1"/>
      </c>
      <c r="C12" s="21" t="s">
        <v>8</v>
      </c>
      <c r="D12" s="20">
        <v>21140</v>
      </c>
      <c r="E12" s="3">
        <f t="shared" si="2"/>
        <v>605</v>
      </c>
      <c r="F12" s="19"/>
      <c r="G12" s="4">
        <v>38</v>
      </c>
      <c r="H12" s="5">
        <f t="shared" si="3"/>
        <v>95</v>
      </c>
      <c r="I12" s="4">
        <v>3</v>
      </c>
      <c r="J12" s="5">
        <f t="shared" si="4"/>
        <v>510</v>
      </c>
      <c r="L12">
        <f t="shared" si="5"/>
        <v>95</v>
      </c>
      <c r="M12">
        <f t="shared" si="6"/>
        <v>510</v>
      </c>
    </row>
    <row r="13" spans="1:13" ht="12.75">
      <c r="A13" s="2" t="str">
        <f t="shared" si="0"/>
        <v>10</v>
      </c>
      <c r="B13" s="2" t="str">
        <f t="shared" si="1"/>
        <v>#</v>
      </c>
      <c r="C13" s="33" t="s">
        <v>228</v>
      </c>
      <c r="D13" s="20">
        <v>16289</v>
      </c>
      <c r="E13" s="3">
        <f t="shared" si="2"/>
        <v>603</v>
      </c>
      <c r="F13" s="19"/>
      <c r="G13" s="4">
        <v>16</v>
      </c>
      <c r="H13" s="5">
        <f t="shared" si="3"/>
        <v>300</v>
      </c>
      <c r="I13" s="4">
        <v>15</v>
      </c>
      <c r="J13" s="5">
        <f t="shared" si="4"/>
        <v>303</v>
      </c>
      <c r="L13">
        <f t="shared" si="5"/>
        <v>300</v>
      </c>
      <c r="M13">
        <f t="shared" si="6"/>
        <v>303</v>
      </c>
    </row>
    <row r="14" spans="1:13" ht="12.75">
      <c r="A14" s="2" t="str">
        <f t="shared" si="0"/>
        <v>11</v>
      </c>
      <c r="B14" s="2" t="str">
        <f t="shared" si="1"/>
        <v>#</v>
      </c>
      <c r="C14" s="21" t="s">
        <v>6</v>
      </c>
      <c r="D14" s="20">
        <v>17786</v>
      </c>
      <c r="E14" s="3">
        <f t="shared" si="2"/>
        <v>505</v>
      </c>
      <c r="F14" s="19"/>
      <c r="G14" s="4">
        <v>48</v>
      </c>
      <c r="H14" s="5">
        <f t="shared" si="3"/>
        <v>85</v>
      </c>
      <c r="I14" s="4">
        <v>5</v>
      </c>
      <c r="J14" s="5">
        <f t="shared" si="4"/>
        <v>420</v>
      </c>
      <c r="L14">
        <f t="shared" si="5"/>
        <v>85</v>
      </c>
      <c r="M14">
        <f t="shared" si="6"/>
        <v>420</v>
      </c>
    </row>
    <row r="15" spans="1:13" ht="12.75">
      <c r="A15" s="2" t="str">
        <f t="shared" si="0"/>
        <v>12</v>
      </c>
      <c r="B15" s="2" t="str">
        <f t="shared" si="1"/>
        <v>#</v>
      </c>
      <c r="C15" s="21" t="s">
        <v>20</v>
      </c>
      <c r="D15" s="20">
        <v>18375</v>
      </c>
      <c r="E15" s="3">
        <f t="shared" si="2"/>
        <v>502</v>
      </c>
      <c r="F15" s="19"/>
      <c r="G15" s="4">
        <v>45</v>
      </c>
      <c r="H15" s="5">
        <f t="shared" si="3"/>
        <v>88</v>
      </c>
      <c r="I15" s="4">
        <v>7</v>
      </c>
      <c r="J15" s="5">
        <f t="shared" si="4"/>
        <v>414</v>
      </c>
      <c r="L15">
        <f t="shared" si="5"/>
        <v>88</v>
      </c>
      <c r="M15">
        <f t="shared" si="6"/>
        <v>414</v>
      </c>
    </row>
    <row r="16" spans="1:13" ht="12.75">
      <c r="A16" s="2" t="str">
        <f t="shared" si="0"/>
        <v>13</v>
      </c>
      <c r="B16" s="2">
        <f t="shared" si="1"/>
      </c>
      <c r="C16" s="21" t="s">
        <v>7</v>
      </c>
      <c r="D16" s="20">
        <v>20945</v>
      </c>
      <c r="E16" s="3">
        <f t="shared" si="2"/>
        <v>501</v>
      </c>
      <c r="F16" s="19"/>
      <c r="G16" s="4">
        <v>27</v>
      </c>
      <c r="H16" s="5">
        <f t="shared" si="3"/>
        <v>180</v>
      </c>
      <c r="I16" s="4">
        <v>9</v>
      </c>
      <c r="J16" s="5">
        <f t="shared" si="4"/>
        <v>321</v>
      </c>
      <c r="L16">
        <f t="shared" si="5"/>
        <v>180</v>
      </c>
      <c r="M16">
        <f t="shared" si="6"/>
        <v>321</v>
      </c>
    </row>
    <row r="17" spans="1:13" ht="12.75">
      <c r="A17" s="2" t="str">
        <f t="shared" si="0"/>
        <v>14</v>
      </c>
      <c r="B17" s="2" t="str">
        <f t="shared" si="1"/>
        <v>%</v>
      </c>
      <c r="C17" s="21" t="s">
        <v>28</v>
      </c>
      <c r="D17" s="20">
        <v>14494</v>
      </c>
      <c r="E17" s="3">
        <f t="shared" si="2"/>
        <v>480</v>
      </c>
      <c r="F17" s="19"/>
      <c r="G17" s="4">
        <v>29</v>
      </c>
      <c r="H17" s="5">
        <f t="shared" si="3"/>
        <v>174</v>
      </c>
      <c r="I17" s="4">
        <v>14</v>
      </c>
      <c r="J17" s="5">
        <f t="shared" si="4"/>
        <v>306</v>
      </c>
      <c r="L17">
        <f t="shared" si="5"/>
        <v>174</v>
      </c>
      <c r="M17">
        <f t="shared" si="6"/>
        <v>306</v>
      </c>
    </row>
    <row r="18" spans="1:13" ht="12.75">
      <c r="A18" s="2" t="str">
        <f t="shared" si="0"/>
        <v>15</v>
      </c>
      <c r="B18" s="2">
        <f t="shared" si="1"/>
      </c>
      <c r="C18" s="21" t="s">
        <v>5</v>
      </c>
      <c r="D18" s="20">
        <v>20807</v>
      </c>
      <c r="E18" s="3">
        <f t="shared" si="2"/>
        <v>420</v>
      </c>
      <c r="F18" s="19"/>
      <c r="G18" s="4">
        <v>5</v>
      </c>
      <c r="H18" s="5">
        <f t="shared" si="3"/>
        <v>420</v>
      </c>
      <c r="I18" s="4" t="s">
        <v>3</v>
      </c>
      <c r="J18" s="5">
        <f t="shared" si="4"/>
        <v>0</v>
      </c>
      <c r="L18">
        <f t="shared" si="5"/>
        <v>420</v>
      </c>
      <c r="M18">
        <f t="shared" si="6"/>
        <v>0</v>
      </c>
    </row>
    <row r="19" spans="1:13" ht="12.75">
      <c r="A19" s="2" t="str">
        <f t="shared" si="0"/>
        <v>16</v>
      </c>
      <c r="B19" s="2">
        <f t="shared" si="1"/>
      </c>
      <c r="C19" s="21" t="s">
        <v>121</v>
      </c>
      <c r="D19" s="20">
        <v>21219</v>
      </c>
      <c r="E19" s="3">
        <f t="shared" si="2"/>
        <v>414</v>
      </c>
      <c r="F19" s="19"/>
      <c r="G19" s="4">
        <v>7</v>
      </c>
      <c r="H19" s="5">
        <f t="shared" si="3"/>
        <v>414</v>
      </c>
      <c r="I19" s="4" t="s">
        <v>3</v>
      </c>
      <c r="J19" s="5">
        <f t="shared" si="4"/>
        <v>0</v>
      </c>
      <c r="L19">
        <f t="shared" si="5"/>
        <v>414</v>
      </c>
      <c r="M19">
        <f t="shared" si="6"/>
        <v>0</v>
      </c>
    </row>
    <row r="20" spans="1:13" ht="12.75">
      <c r="A20" s="2" t="str">
        <f t="shared" si="0"/>
        <v>17</v>
      </c>
      <c r="B20" s="2" t="str">
        <f t="shared" si="1"/>
        <v>%</v>
      </c>
      <c r="C20" s="21" t="s">
        <v>139</v>
      </c>
      <c r="D20" s="20">
        <v>13713</v>
      </c>
      <c r="E20" s="3">
        <f t="shared" si="2"/>
        <v>404</v>
      </c>
      <c r="F20" s="19"/>
      <c r="G20" s="4">
        <v>13</v>
      </c>
      <c r="H20" s="5">
        <f t="shared" si="3"/>
        <v>309</v>
      </c>
      <c r="I20" s="4">
        <v>38</v>
      </c>
      <c r="J20" s="5">
        <f t="shared" si="4"/>
        <v>95</v>
      </c>
      <c r="L20">
        <f t="shared" si="5"/>
        <v>309</v>
      </c>
      <c r="M20">
        <f t="shared" si="6"/>
        <v>95</v>
      </c>
    </row>
    <row r="21" spans="1:13" ht="12.75">
      <c r="A21" s="2" t="str">
        <f t="shared" si="0"/>
        <v>18</v>
      </c>
      <c r="B21" s="2" t="str">
        <f t="shared" si="1"/>
        <v>#</v>
      </c>
      <c r="C21" s="21" t="s">
        <v>26</v>
      </c>
      <c r="D21" s="20">
        <v>18589</v>
      </c>
      <c r="E21" s="3">
        <f t="shared" si="2"/>
        <v>401</v>
      </c>
      <c r="F21" s="19"/>
      <c r="G21" s="4">
        <v>47</v>
      </c>
      <c r="H21" s="5">
        <f t="shared" si="3"/>
        <v>86</v>
      </c>
      <c r="I21" s="4">
        <v>11</v>
      </c>
      <c r="J21" s="5">
        <f t="shared" si="4"/>
        <v>315</v>
      </c>
      <c r="L21">
        <f t="shared" si="5"/>
        <v>86</v>
      </c>
      <c r="M21">
        <f t="shared" si="6"/>
        <v>315</v>
      </c>
    </row>
    <row r="22" spans="1:13" ht="12.75">
      <c r="A22" s="2" t="str">
        <f t="shared" si="0"/>
        <v>19</v>
      </c>
      <c r="B22" s="2">
        <f t="shared" si="1"/>
      </c>
      <c r="C22" s="33" t="s">
        <v>227</v>
      </c>
      <c r="D22" s="20">
        <v>21041</v>
      </c>
      <c r="E22" s="3">
        <f t="shared" si="2"/>
        <v>395</v>
      </c>
      <c r="F22" s="19"/>
      <c r="G22" s="4">
        <v>15</v>
      </c>
      <c r="H22" s="5">
        <f t="shared" si="3"/>
        <v>303</v>
      </c>
      <c r="I22" s="4">
        <v>41</v>
      </c>
      <c r="J22" s="5">
        <f t="shared" si="4"/>
        <v>92</v>
      </c>
      <c r="L22">
        <f t="shared" si="5"/>
        <v>303</v>
      </c>
      <c r="M22">
        <f t="shared" si="6"/>
        <v>92</v>
      </c>
    </row>
    <row r="23" spans="1:13" ht="12.75">
      <c r="A23" s="2" t="str">
        <f t="shared" si="0"/>
        <v>20</v>
      </c>
      <c r="B23" s="2" t="str">
        <f t="shared" si="1"/>
        <v>#</v>
      </c>
      <c r="C23" s="21" t="s">
        <v>164</v>
      </c>
      <c r="D23" s="20">
        <v>18045</v>
      </c>
      <c r="E23" s="3">
        <f t="shared" si="2"/>
        <v>391.5</v>
      </c>
      <c r="F23" s="19"/>
      <c r="G23" s="4">
        <v>17.5</v>
      </c>
      <c r="H23" s="5">
        <f t="shared" si="3"/>
        <v>208.5</v>
      </c>
      <c r="I23" s="4">
        <v>26</v>
      </c>
      <c r="J23" s="5">
        <f t="shared" si="4"/>
        <v>183</v>
      </c>
      <c r="L23">
        <f t="shared" si="5"/>
        <v>208.5</v>
      </c>
      <c r="M23">
        <f t="shared" si="6"/>
        <v>183</v>
      </c>
    </row>
    <row r="24" spans="1:13" ht="12.75">
      <c r="A24" s="2" t="str">
        <f t="shared" si="0"/>
        <v>21</v>
      </c>
      <c r="B24" s="2" t="str">
        <f t="shared" si="1"/>
        <v>#</v>
      </c>
      <c r="C24" s="21" t="s">
        <v>22</v>
      </c>
      <c r="D24" s="20">
        <v>18138</v>
      </c>
      <c r="E24" s="3">
        <f t="shared" si="2"/>
        <v>381</v>
      </c>
      <c r="F24" s="19"/>
      <c r="G24" s="4">
        <v>24</v>
      </c>
      <c r="H24" s="5">
        <f t="shared" si="3"/>
        <v>189</v>
      </c>
      <c r="I24" s="4">
        <v>23</v>
      </c>
      <c r="J24" s="5">
        <f t="shared" si="4"/>
        <v>192</v>
      </c>
      <c r="L24">
        <f t="shared" si="5"/>
        <v>189</v>
      </c>
      <c r="M24">
        <f t="shared" si="6"/>
        <v>192</v>
      </c>
    </row>
    <row r="25" spans="1:13" ht="12.75">
      <c r="A25" s="2" t="str">
        <f t="shared" si="0"/>
        <v>22</v>
      </c>
      <c r="B25" s="2" t="str">
        <f t="shared" si="1"/>
        <v>#</v>
      </c>
      <c r="C25" s="21" t="s">
        <v>41</v>
      </c>
      <c r="D25" s="20">
        <v>16161</v>
      </c>
      <c r="E25" s="3">
        <f t="shared" si="2"/>
        <v>380</v>
      </c>
      <c r="F25" s="19"/>
      <c r="G25" s="4">
        <v>14</v>
      </c>
      <c r="H25" s="5">
        <f t="shared" si="3"/>
        <v>306</v>
      </c>
      <c r="I25" s="4">
        <v>59</v>
      </c>
      <c r="J25" s="5">
        <f t="shared" si="4"/>
        <v>74</v>
      </c>
      <c r="L25">
        <f t="shared" si="5"/>
        <v>306</v>
      </c>
      <c r="M25">
        <f t="shared" si="6"/>
        <v>74</v>
      </c>
    </row>
    <row r="26" spans="1:13" ht="12.75">
      <c r="A26" s="2" t="str">
        <f t="shared" si="0"/>
        <v>23</v>
      </c>
      <c r="B26" s="2" t="str">
        <f t="shared" si="1"/>
        <v>#</v>
      </c>
      <c r="C26" s="21" t="s">
        <v>39</v>
      </c>
      <c r="D26" s="20">
        <v>17308</v>
      </c>
      <c r="E26" s="3">
        <f t="shared" si="2"/>
        <v>378.5</v>
      </c>
      <c r="F26" s="19"/>
      <c r="G26" s="4">
        <v>63.5</v>
      </c>
      <c r="H26" s="5">
        <f t="shared" si="3"/>
        <v>69.5</v>
      </c>
      <c r="I26" s="4">
        <v>13</v>
      </c>
      <c r="J26" s="5">
        <f t="shared" si="4"/>
        <v>309</v>
      </c>
      <c r="L26">
        <f t="shared" si="5"/>
        <v>69.5</v>
      </c>
      <c r="M26">
        <f t="shared" si="6"/>
        <v>309</v>
      </c>
    </row>
    <row r="27" spans="1:13" ht="12.75">
      <c r="A27" s="2" t="str">
        <f t="shared" si="0"/>
        <v>24</v>
      </c>
      <c r="B27" s="2" t="str">
        <f t="shared" si="1"/>
        <v>#</v>
      </c>
      <c r="C27" s="21" t="s">
        <v>173</v>
      </c>
      <c r="D27" s="20">
        <v>18111</v>
      </c>
      <c r="E27" s="3">
        <f t="shared" si="2"/>
        <v>321</v>
      </c>
      <c r="F27" s="19"/>
      <c r="G27" s="4">
        <v>9</v>
      </c>
      <c r="H27" s="5">
        <f t="shared" si="3"/>
        <v>321</v>
      </c>
      <c r="I27" s="4" t="s">
        <v>3</v>
      </c>
      <c r="J27" s="5">
        <f t="shared" si="4"/>
        <v>0</v>
      </c>
      <c r="L27">
        <f t="shared" si="5"/>
        <v>321</v>
      </c>
      <c r="M27">
        <f t="shared" si="6"/>
        <v>0</v>
      </c>
    </row>
    <row r="28" spans="1:13" ht="12.75">
      <c r="A28" s="2" t="str">
        <f t="shared" si="0"/>
        <v>25T</v>
      </c>
      <c r="B28" s="2">
        <f t="shared" si="1"/>
      </c>
      <c r="C28" s="33" t="s">
        <v>225</v>
      </c>
      <c r="D28" s="20">
        <v>22376</v>
      </c>
      <c r="E28" s="3">
        <f t="shared" si="2"/>
        <v>318</v>
      </c>
      <c r="F28" s="19"/>
      <c r="G28" s="4">
        <v>10</v>
      </c>
      <c r="H28" s="5">
        <f t="shared" si="3"/>
        <v>318</v>
      </c>
      <c r="I28" s="4" t="s">
        <v>3</v>
      </c>
      <c r="J28" s="5">
        <f t="shared" si="4"/>
        <v>0</v>
      </c>
      <c r="L28">
        <f t="shared" si="5"/>
        <v>318</v>
      </c>
      <c r="M28">
        <f t="shared" si="6"/>
        <v>0</v>
      </c>
    </row>
    <row r="29" spans="1:13" ht="12.75">
      <c r="A29" s="2" t="str">
        <f t="shared" si="0"/>
        <v>25T</v>
      </c>
      <c r="B29" s="2" t="str">
        <f t="shared" si="1"/>
        <v>#</v>
      </c>
      <c r="C29" s="33" t="s">
        <v>273</v>
      </c>
      <c r="D29" s="20">
        <v>18841</v>
      </c>
      <c r="E29" s="3">
        <f t="shared" si="2"/>
        <v>318</v>
      </c>
      <c r="F29" s="19"/>
      <c r="G29" s="4" t="s">
        <v>3</v>
      </c>
      <c r="H29" s="5">
        <f t="shared" si="3"/>
        <v>0</v>
      </c>
      <c r="I29" s="4">
        <v>10</v>
      </c>
      <c r="J29" s="5">
        <f t="shared" si="4"/>
        <v>318</v>
      </c>
      <c r="L29">
        <f t="shared" si="5"/>
        <v>0</v>
      </c>
      <c r="M29">
        <f t="shared" si="6"/>
        <v>318</v>
      </c>
    </row>
    <row r="30" spans="1:13" ht="12.75">
      <c r="A30" s="2" t="str">
        <f t="shared" si="0"/>
        <v>27</v>
      </c>
      <c r="B30" s="2" t="str">
        <f>TRIM(IF(D30&lt;=V60Cutoff,"%",IF(D30&lt;=V50Cutoff,"#","")))</f>
        <v>#</v>
      </c>
      <c r="C30" s="21" t="s">
        <v>36</v>
      </c>
      <c r="D30" s="20">
        <v>17284</v>
      </c>
      <c r="E30" s="3">
        <f t="shared" si="2"/>
        <v>315</v>
      </c>
      <c r="F30" s="19"/>
      <c r="G30" s="4">
        <v>11</v>
      </c>
      <c r="H30" s="5">
        <f t="shared" si="3"/>
        <v>315</v>
      </c>
      <c r="I30" s="4" t="s">
        <v>3</v>
      </c>
      <c r="J30" s="5">
        <f t="shared" si="4"/>
        <v>0</v>
      </c>
      <c r="L30">
        <f t="shared" si="5"/>
        <v>315</v>
      </c>
      <c r="M30">
        <f t="shared" si="6"/>
        <v>0</v>
      </c>
    </row>
    <row r="31" spans="1:13" ht="12.75">
      <c r="A31" s="2" t="str">
        <f t="shared" si="0"/>
        <v>28</v>
      </c>
      <c r="B31" s="2">
        <f t="shared" si="1"/>
      </c>
      <c r="C31" s="21" t="s">
        <v>120</v>
      </c>
      <c r="D31" s="20">
        <v>22081</v>
      </c>
      <c r="E31" s="3">
        <f t="shared" si="2"/>
        <v>312</v>
      </c>
      <c r="F31" s="19"/>
      <c r="G31" s="4" t="s">
        <v>3</v>
      </c>
      <c r="H31" s="5">
        <f t="shared" si="3"/>
        <v>0</v>
      </c>
      <c r="I31" s="4">
        <v>12</v>
      </c>
      <c r="J31" s="5">
        <f t="shared" si="4"/>
        <v>312</v>
      </c>
      <c r="L31">
        <f t="shared" si="5"/>
        <v>0</v>
      </c>
      <c r="M31">
        <f t="shared" si="6"/>
        <v>312</v>
      </c>
    </row>
    <row r="32" spans="1:13" ht="12.75">
      <c r="A32" s="2" t="str">
        <f t="shared" si="0"/>
        <v>29</v>
      </c>
      <c r="B32" s="2">
        <f t="shared" si="1"/>
      </c>
      <c r="C32" s="21" t="s">
        <v>11</v>
      </c>
      <c r="D32" s="20">
        <v>20934</v>
      </c>
      <c r="E32" s="3">
        <f t="shared" si="2"/>
        <v>300</v>
      </c>
      <c r="F32" s="19"/>
      <c r="G32" s="4" t="s">
        <v>3</v>
      </c>
      <c r="H32" s="5">
        <f t="shared" si="3"/>
        <v>0</v>
      </c>
      <c r="I32" s="4">
        <v>16</v>
      </c>
      <c r="J32" s="5">
        <f t="shared" si="4"/>
        <v>300</v>
      </c>
      <c r="L32">
        <f t="shared" si="5"/>
        <v>0</v>
      </c>
      <c r="M32">
        <f t="shared" si="6"/>
        <v>300</v>
      </c>
    </row>
    <row r="33" spans="1:13" ht="12.75">
      <c r="A33" s="2" t="str">
        <f t="shared" si="0"/>
        <v>30</v>
      </c>
      <c r="B33" s="2" t="str">
        <f t="shared" si="1"/>
        <v>#</v>
      </c>
      <c r="C33" s="21" t="s">
        <v>10</v>
      </c>
      <c r="D33" s="20">
        <v>17983</v>
      </c>
      <c r="E33" s="3">
        <f t="shared" si="2"/>
        <v>292</v>
      </c>
      <c r="F33" s="19"/>
      <c r="G33" s="4">
        <v>23</v>
      </c>
      <c r="H33" s="5">
        <f t="shared" si="3"/>
        <v>192</v>
      </c>
      <c r="I33" s="4">
        <v>33</v>
      </c>
      <c r="J33" s="5">
        <f t="shared" si="4"/>
        <v>100</v>
      </c>
      <c r="L33">
        <f t="shared" si="5"/>
        <v>192</v>
      </c>
      <c r="M33">
        <f t="shared" si="6"/>
        <v>100</v>
      </c>
    </row>
    <row r="34" spans="1:13" ht="12.75">
      <c r="A34" s="2" t="str">
        <f t="shared" si="0"/>
        <v>31</v>
      </c>
      <c r="B34" s="2" t="str">
        <f t="shared" si="1"/>
        <v>%</v>
      </c>
      <c r="C34" s="21" t="s">
        <v>23</v>
      </c>
      <c r="D34" s="20">
        <v>12319</v>
      </c>
      <c r="E34" s="3">
        <f t="shared" si="2"/>
        <v>290</v>
      </c>
      <c r="F34" s="19"/>
      <c r="G34" s="4">
        <v>20</v>
      </c>
      <c r="H34" s="5">
        <f t="shared" si="3"/>
        <v>201</v>
      </c>
      <c r="I34" s="4">
        <v>44</v>
      </c>
      <c r="J34" s="5">
        <f t="shared" si="4"/>
        <v>89</v>
      </c>
      <c r="L34">
        <f t="shared" si="5"/>
        <v>201</v>
      </c>
      <c r="M34">
        <f t="shared" si="6"/>
        <v>89</v>
      </c>
    </row>
    <row r="35" spans="1:13" ht="12.75">
      <c r="A35" s="2" t="str">
        <f t="shared" si="0"/>
        <v>32</v>
      </c>
      <c r="B35" s="2">
        <f t="shared" si="1"/>
      </c>
      <c r="C35" s="21" t="s">
        <v>169</v>
      </c>
      <c r="D35" s="20">
        <v>19282</v>
      </c>
      <c r="E35" s="3">
        <f t="shared" si="2"/>
        <v>289</v>
      </c>
      <c r="F35" s="19"/>
      <c r="G35" s="4">
        <v>39</v>
      </c>
      <c r="H35" s="5">
        <f t="shared" si="3"/>
        <v>94</v>
      </c>
      <c r="I35" s="4">
        <v>22</v>
      </c>
      <c r="J35" s="5">
        <f t="shared" si="4"/>
        <v>195</v>
      </c>
      <c r="L35">
        <f t="shared" si="5"/>
        <v>94</v>
      </c>
      <c r="M35">
        <f t="shared" si="6"/>
        <v>195</v>
      </c>
    </row>
    <row r="36" spans="1:13" ht="12.75">
      <c r="A36" s="2" t="str">
        <f t="shared" si="0"/>
        <v>33</v>
      </c>
      <c r="B36" s="2" t="str">
        <f aca="true" t="shared" si="7" ref="B36:B64">TRIM(IF(D36&lt;=V60Cutoff,"%",IF(D36&lt;=V50Cutoff,"#","")))</f>
        <v>%</v>
      </c>
      <c r="C36" s="21" t="s">
        <v>16</v>
      </c>
      <c r="D36" s="20">
        <v>12362</v>
      </c>
      <c r="E36" s="3">
        <f aca="true" t="shared" si="8" ref="E36:E67">F36+LARGE($L36:$M36,1)+LARGE($L36:$M36,2)</f>
        <v>283</v>
      </c>
      <c r="F36" s="19"/>
      <c r="G36" s="4">
        <v>22</v>
      </c>
      <c r="H36" s="5">
        <f aca="true" t="shared" si="9" ref="H36:H64">IF(OR(G36&gt;=65,ISNUMBER(G36)=FALSE),0,VLOOKUP(G36,PointTable,H$3,TRUE))</f>
        <v>195</v>
      </c>
      <c r="I36" s="4">
        <v>45</v>
      </c>
      <c r="J36" s="5">
        <f aca="true" t="shared" si="10" ref="J36:J64">IF(OR(I36&gt;=65,ISNUMBER(I36)=FALSE),0,VLOOKUP(I36,PointTable,J$3,TRUE))</f>
        <v>88</v>
      </c>
      <c r="L36">
        <f aca="true" t="shared" si="11" ref="L36:L64">H36</f>
        <v>195</v>
      </c>
      <c r="M36">
        <f aca="true" t="shared" si="12" ref="M36:M64">J36</f>
        <v>88</v>
      </c>
    </row>
    <row r="37" spans="1:13" ht="12.75">
      <c r="A37" s="2" t="str">
        <f t="shared" si="0"/>
        <v>34</v>
      </c>
      <c r="B37" s="2">
        <f t="shared" si="7"/>
      </c>
      <c r="C37" s="21" t="s">
        <v>12</v>
      </c>
      <c r="D37" s="20">
        <v>20791</v>
      </c>
      <c r="E37" s="3">
        <f t="shared" si="8"/>
        <v>282</v>
      </c>
      <c r="F37" s="19"/>
      <c r="G37" s="4">
        <v>25</v>
      </c>
      <c r="H37" s="5">
        <f t="shared" si="9"/>
        <v>186</v>
      </c>
      <c r="I37" s="4">
        <v>37</v>
      </c>
      <c r="J37" s="5">
        <f t="shared" si="10"/>
        <v>96</v>
      </c>
      <c r="L37">
        <f t="shared" si="11"/>
        <v>186</v>
      </c>
      <c r="M37">
        <f t="shared" si="12"/>
        <v>96</v>
      </c>
    </row>
    <row r="38" spans="1:13" ht="12.75">
      <c r="A38" s="2" t="str">
        <f t="shared" si="0"/>
        <v>35</v>
      </c>
      <c r="B38" s="2" t="str">
        <f t="shared" si="7"/>
        <v>#</v>
      </c>
      <c r="C38" s="21" t="s">
        <v>15</v>
      </c>
      <c r="D38" s="20">
        <v>18785</v>
      </c>
      <c r="E38" s="3">
        <f t="shared" si="8"/>
        <v>279</v>
      </c>
      <c r="F38" s="19"/>
      <c r="G38" s="4">
        <v>40</v>
      </c>
      <c r="H38" s="5">
        <f t="shared" si="9"/>
        <v>93</v>
      </c>
      <c r="I38" s="4">
        <v>25</v>
      </c>
      <c r="J38" s="5">
        <f t="shared" si="10"/>
        <v>186</v>
      </c>
      <c r="L38">
        <f t="shared" si="11"/>
        <v>93</v>
      </c>
      <c r="M38">
        <f t="shared" si="12"/>
        <v>186</v>
      </c>
    </row>
    <row r="39" spans="1:13" ht="12.75">
      <c r="A39" s="2" t="str">
        <f t="shared" si="0"/>
        <v>36</v>
      </c>
      <c r="B39" s="2" t="str">
        <f t="shared" si="7"/>
        <v>%</v>
      </c>
      <c r="C39" s="21" t="s">
        <v>165</v>
      </c>
      <c r="D39" s="20">
        <v>14850</v>
      </c>
      <c r="E39" s="3">
        <f t="shared" si="8"/>
        <v>269.5</v>
      </c>
      <c r="F39" s="19"/>
      <c r="G39" s="4">
        <v>26</v>
      </c>
      <c r="H39" s="5">
        <f t="shared" si="9"/>
        <v>183</v>
      </c>
      <c r="I39" s="4">
        <v>46.5</v>
      </c>
      <c r="J39" s="5">
        <f t="shared" si="10"/>
        <v>86.5</v>
      </c>
      <c r="L39">
        <f t="shared" si="11"/>
        <v>183</v>
      </c>
      <c r="M39">
        <f t="shared" si="12"/>
        <v>86.5</v>
      </c>
    </row>
    <row r="40" spans="1:13" ht="12.75">
      <c r="A40" s="2" t="str">
        <f t="shared" si="0"/>
        <v>37</v>
      </c>
      <c r="B40" s="2" t="str">
        <f t="shared" si="7"/>
        <v>#</v>
      </c>
      <c r="C40" s="33" t="s">
        <v>229</v>
      </c>
      <c r="D40" s="20">
        <v>17069</v>
      </c>
      <c r="E40" s="3">
        <f t="shared" si="8"/>
        <v>252</v>
      </c>
      <c r="F40" s="19"/>
      <c r="G40" s="4">
        <v>31</v>
      </c>
      <c r="H40" s="5">
        <f t="shared" si="9"/>
        <v>168</v>
      </c>
      <c r="I40" s="4">
        <v>49</v>
      </c>
      <c r="J40" s="5">
        <f t="shared" si="10"/>
        <v>84</v>
      </c>
      <c r="L40">
        <f t="shared" si="11"/>
        <v>168</v>
      </c>
      <c r="M40">
        <f t="shared" si="12"/>
        <v>84</v>
      </c>
    </row>
    <row r="41" spans="1:13" ht="12.75">
      <c r="A41" s="2" t="str">
        <f t="shared" si="0"/>
        <v>38</v>
      </c>
      <c r="B41" s="2" t="str">
        <f t="shared" si="7"/>
        <v>%</v>
      </c>
      <c r="C41" s="21" t="s">
        <v>131</v>
      </c>
      <c r="D41" s="20">
        <v>13429</v>
      </c>
      <c r="E41" s="3">
        <f t="shared" si="8"/>
        <v>245</v>
      </c>
      <c r="F41" s="19"/>
      <c r="G41" s="4">
        <v>59</v>
      </c>
      <c r="H41" s="5">
        <f t="shared" si="9"/>
        <v>74</v>
      </c>
      <c r="I41" s="4">
        <v>30</v>
      </c>
      <c r="J41" s="5">
        <f t="shared" si="10"/>
        <v>171</v>
      </c>
      <c r="L41">
        <f t="shared" si="11"/>
        <v>74</v>
      </c>
      <c r="M41">
        <f t="shared" si="12"/>
        <v>171</v>
      </c>
    </row>
    <row r="42" spans="1:13" ht="12.75">
      <c r="A42" s="2" t="str">
        <f t="shared" si="0"/>
        <v>39</v>
      </c>
      <c r="B42" s="2" t="str">
        <f t="shared" si="7"/>
        <v>#</v>
      </c>
      <c r="C42" s="21" t="s">
        <v>148</v>
      </c>
      <c r="D42" s="20">
        <v>17665</v>
      </c>
      <c r="E42" s="3">
        <f t="shared" si="8"/>
        <v>207</v>
      </c>
      <c r="F42" s="19"/>
      <c r="G42" s="4" t="s">
        <v>3</v>
      </c>
      <c r="H42" s="5">
        <f t="shared" si="9"/>
        <v>0</v>
      </c>
      <c r="I42" s="4">
        <v>18</v>
      </c>
      <c r="J42" s="5">
        <f t="shared" si="10"/>
        <v>207</v>
      </c>
      <c r="L42">
        <f t="shared" si="11"/>
        <v>0</v>
      </c>
      <c r="M42">
        <f t="shared" si="12"/>
        <v>207</v>
      </c>
    </row>
    <row r="43" spans="1:13" ht="12.75">
      <c r="A43" s="2" t="str">
        <f t="shared" si="0"/>
        <v>40T</v>
      </c>
      <c r="B43" s="2">
        <f t="shared" si="7"/>
      </c>
      <c r="C43" s="33" t="s">
        <v>314</v>
      </c>
      <c r="D43" s="20">
        <v>21504</v>
      </c>
      <c r="E43" s="3">
        <f t="shared" si="8"/>
        <v>204</v>
      </c>
      <c r="F43" s="19"/>
      <c r="G43" s="4" t="s">
        <v>3</v>
      </c>
      <c r="H43" s="5">
        <f t="shared" si="9"/>
        <v>0</v>
      </c>
      <c r="I43" s="4">
        <v>19</v>
      </c>
      <c r="J43" s="5">
        <f t="shared" si="10"/>
        <v>204</v>
      </c>
      <c r="L43">
        <f t="shared" si="11"/>
        <v>0</v>
      </c>
      <c r="M43">
        <f t="shared" si="12"/>
        <v>204</v>
      </c>
    </row>
    <row r="44" spans="1:13" ht="12.75">
      <c r="A44" s="2" t="str">
        <f t="shared" si="0"/>
        <v>40T</v>
      </c>
      <c r="B44" s="2">
        <f t="shared" si="7"/>
      </c>
      <c r="C44" s="21" t="s">
        <v>176</v>
      </c>
      <c r="D44" s="20">
        <v>21820</v>
      </c>
      <c r="E44" s="3">
        <f t="shared" si="8"/>
        <v>204</v>
      </c>
      <c r="F44" s="19"/>
      <c r="G44" s="4">
        <v>19</v>
      </c>
      <c r="H44" s="5">
        <f t="shared" si="9"/>
        <v>204</v>
      </c>
      <c r="I44" s="4" t="s">
        <v>3</v>
      </c>
      <c r="J44" s="5">
        <f t="shared" si="10"/>
        <v>0</v>
      </c>
      <c r="L44">
        <f t="shared" si="11"/>
        <v>204</v>
      </c>
      <c r="M44">
        <f t="shared" si="12"/>
        <v>0</v>
      </c>
    </row>
    <row r="45" spans="1:13" ht="12.75">
      <c r="A45" s="2" t="str">
        <f t="shared" si="0"/>
        <v>42</v>
      </c>
      <c r="B45" s="2">
        <f t="shared" si="7"/>
      </c>
      <c r="C45" s="21" t="s">
        <v>77</v>
      </c>
      <c r="D45" s="20">
        <v>21123</v>
      </c>
      <c r="E45" s="3">
        <f t="shared" si="8"/>
        <v>199.5</v>
      </c>
      <c r="F45" s="19"/>
      <c r="G45" s="4" t="s">
        <v>3</v>
      </c>
      <c r="H45" s="5">
        <f t="shared" si="9"/>
        <v>0</v>
      </c>
      <c r="I45" s="4">
        <v>20.5</v>
      </c>
      <c r="J45" s="5">
        <f t="shared" si="10"/>
        <v>199.5</v>
      </c>
      <c r="L45">
        <f t="shared" si="11"/>
        <v>0</v>
      </c>
      <c r="M45">
        <f t="shared" si="12"/>
        <v>199.5</v>
      </c>
    </row>
    <row r="46" spans="1:13" ht="12.75">
      <c r="A46" s="2" t="str">
        <f t="shared" si="0"/>
        <v>43</v>
      </c>
      <c r="B46" s="2" t="str">
        <f t="shared" si="7"/>
        <v>#</v>
      </c>
      <c r="C46" s="21" t="s">
        <v>17</v>
      </c>
      <c r="D46" s="20">
        <v>17881</v>
      </c>
      <c r="E46" s="3">
        <f t="shared" si="8"/>
        <v>192</v>
      </c>
      <c r="F46" s="19"/>
      <c r="G46" s="4">
        <v>35</v>
      </c>
      <c r="H46" s="5">
        <f t="shared" si="9"/>
        <v>98</v>
      </c>
      <c r="I46" s="4">
        <v>39</v>
      </c>
      <c r="J46" s="5">
        <f t="shared" si="10"/>
        <v>94</v>
      </c>
      <c r="L46">
        <f t="shared" si="11"/>
        <v>98</v>
      </c>
      <c r="M46">
        <f t="shared" si="12"/>
        <v>94</v>
      </c>
    </row>
    <row r="47" spans="1:13" ht="12.75">
      <c r="A47" s="2" t="str">
        <f t="shared" si="0"/>
        <v>44</v>
      </c>
      <c r="B47" s="2" t="str">
        <f t="shared" si="7"/>
        <v>#</v>
      </c>
      <c r="C47" s="21" t="s">
        <v>25</v>
      </c>
      <c r="D47" s="20">
        <v>16570</v>
      </c>
      <c r="E47" s="3">
        <f t="shared" si="8"/>
        <v>190</v>
      </c>
      <c r="F47" s="19"/>
      <c r="G47" s="4">
        <v>41</v>
      </c>
      <c r="H47" s="5">
        <f t="shared" si="9"/>
        <v>92</v>
      </c>
      <c r="I47" s="4">
        <v>35</v>
      </c>
      <c r="J47" s="5">
        <f t="shared" si="10"/>
        <v>98</v>
      </c>
      <c r="L47">
        <f t="shared" si="11"/>
        <v>92</v>
      </c>
      <c r="M47">
        <f t="shared" si="12"/>
        <v>98</v>
      </c>
    </row>
    <row r="48" spans="1:13" ht="12.75">
      <c r="A48" s="2" t="str">
        <f t="shared" si="0"/>
        <v>45</v>
      </c>
      <c r="B48" s="2">
        <f t="shared" si="7"/>
      </c>
      <c r="C48" s="33" t="s">
        <v>274</v>
      </c>
      <c r="D48" s="20">
        <v>22139</v>
      </c>
      <c r="E48" s="3">
        <f t="shared" si="8"/>
        <v>189</v>
      </c>
      <c r="F48" s="19"/>
      <c r="G48" s="4" t="s">
        <v>3</v>
      </c>
      <c r="H48" s="5">
        <f t="shared" si="9"/>
        <v>0</v>
      </c>
      <c r="I48" s="4">
        <v>24</v>
      </c>
      <c r="J48" s="5">
        <f t="shared" si="10"/>
        <v>189</v>
      </c>
      <c r="L48">
        <f t="shared" si="11"/>
        <v>0</v>
      </c>
      <c r="M48">
        <f t="shared" si="12"/>
        <v>189</v>
      </c>
    </row>
    <row r="49" spans="1:13" ht="12.75">
      <c r="A49" s="2" t="str">
        <f t="shared" si="0"/>
        <v>46</v>
      </c>
      <c r="B49" s="2">
        <f t="shared" si="7"/>
      </c>
      <c r="C49" s="21" t="s">
        <v>171</v>
      </c>
      <c r="D49" s="20">
        <v>21348</v>
      </c>
      <c r="E49" s="3">
        <f t="shared" si="8"/>
        <v>180</v>
      </c>
      <c r="F49" s="19"/>
      <c r="G49" s="4" t="s">
        <v>3</v>
      </c>
      <c r="H49" s="5">
        <f t="shared" si="9"/>
        <v>0</v>
      </c>
      <c r="I49" s="4">
        <v>27</v>
      </c>
      <c r="J49" s="5">
        <f t="shared" si="10"/>
        <v>180</v>
      </c>
      <c r="L49">
        <f t="shared" si="11"/>
        <v>0</v>
      </c>
      <c r="M49">
        <f t="shared" si="12"/>
        <v>180</v>
      </c>
    </row>
    <row r="50" spans="1:13" ht="12.75">
      <c r="A50" s="2" t="str">
        <f t="shared" si="0"/>
        <v>47T</v>
      </c>
      <c r="B50" s="2" t="str">
        <f t="shared" si="7"/>
        <v>#</v>
      </c>
      <c r="C50" s="33" t="s">
        <v>231</v>
      </c>
      <c r="D50" s="20">
        <v>17216</v>
      </c>
      <c r="E50" s="3">
        <f t="shared" si="8"/>
        <v>177</v>
      </c>
      <c r="F50" s="19"/>
      <c r="G50" s="4">
        <v>34</v>
      </c>
      <c r="H50" s="5">
        <f t="shared" si="9"/>
        <v>99</v>
      </c>
      <c r="I50" s="4">
        <v>55</v>
      </c>
      <c r="J50" s="5">
        <f t="shared" si="10"/>
        <v>78</v>
      </c>
      <c r="L50">
        <f t="shared" si="11"/>
        <v>99</v>
      </c>
      <c r="M50">
        <f t="shared" si="12"/>
        <v>78</v>
      </c>
    </row>
    <row r="51" spans="1:13" ht="12.75">
      <c r="A51" s="2" t="str">
        <f t="shared" si="0"/>
        <v>47T</v>
      </c>
      <c r="B51" s="2">
        <f t="shared" si="7"/>
      </c>
      <c r="C51" s="33" t="s">
        <v>275</v>
      </c>
      <c r="D51" s="20">
        <v>20803</v>
      </c>
      <c r="E51" s="3">
        <f t="shared" si="8"/>
        <v>177</v>
      </c>
      <c r="F51" s="19"/>
      <c r="G51" s="4" t="s">
        <v>3</v>
      </c>
      <c r="H51" s="5">
        <f t="shared" si="9"/>
        <v>0</v>
      </c>
      <c r="I51" s="4">
        <v>28</v>
      </c>
      <c r="J51" s="5">
        <f t="shared" si="10"/>
        <v>177</v>
      </c>
      <c r="L51">
        <f t="shared" si="11"/>
        <v>0</v>
      </c>
      <c r="M51">
        <f t="shared" si="12"/>
        <v>177</v>
      </c>
    </row>
    <row r="52" spans="1:13" ht="12.75">
      <c r="A52" s="2" t="str">
        <f t="shared" si="0"/>
        <v>47T</v>
      </c>
      <c r="B52" s="2">
        <f t="shared" si="7"/>
      </c>
      <c r="C52" s="21" t="s">
        <v>175</v>
      </c>
      <c r="D52" s="20">
        <v>20655</v>
      </c>
      <c r="E52" s="3">
        <f t="shared" si="8"/>
        <v>177</v>
      </c>
      <c r="F52" s="19"/>
      <c r="G52" s="4">
        <v>28</v>
      </c>
      <c r="H52" s="5">
        <f t="shared" si="9"/>
        <v>177</v>
      </c>
      <c r="I52" s="4" t="s">
        <v>3</v>
      </c>
      <c r="J52" s="5">
        <f t="shared" si="10"/>
        <v>0</v>
      </c>
      <c r="L52">
        <f t="shared" si="11"/>
        <v>177</v>
      </c>
      <c r="M52">
        <f t="shared" si="12"/>
        <v>0</v>
      </c>
    </row>
    <row r="53" spans="1:13" ht="12.75">
      <c r="A53" s="2" t="str">
        <f t="shared" si="0"/>
        <v>50</v>
      </c>
      <c r="B53" s="2">
        <f t="shared" si="7"/>
      </c>
      <c r="C53" s="33" t="s">
        <v>269</v>
      </c>
      <c r="D53" s="20">
        <v>22603</v>
      </c>
      <c r="E53" s="3">
        <f t="shared" si="8"/>
        <v>171</v>
      </c>
      <c r="F53" s="19"/>
      <c r="G53" s="4">
        <v>30</v>
      </c>
      <c r="H53" s="5">
        <f t="shared" si="9"/>
        <v>171</v>
      </c>
      <c r="I53" s="4" t="s">
        <v>3</v>
      </c>
      <c r="J53" s="5">
        <f t="shared" si="10"/>
        <v>0</v>
      </c>
      <c r="L53">
        <f t="shared" si="11"/>
        <v>171</v>
      </c>
      <c r="M53">
        <f t="shared" si="12"/>
        <v>0</v>
      </c>
    </row>
    <row r="54" spans="1:13" ht="12.75">
      <c r="A54" s="2" t="str">
        <f t="shared" si="0"/>
        <v>51</v>
      </c>
      <c r="B54" s="2">
        <f t="shared" si="7"/>
      </c>
      <c r="C54" s="33" t="s">
        <v>276</v>
      </c>
      <c r="D54" s="20">
        <v>22636</v>
      </c>
      <c r="E54" s="3">
        <f t="shared" si="8"/>
        <v>168</v>
      </c>
      <c r="F54" s="19"/>
      <c r="G54" s="4" t="s">
        <v>3</v>
      </c>
      <c r="H54" s="5">
        <f t="shared" si="9"/>
        <v>0</v>
      </c>
      <c r="I54" s="4">
        <v>31</v>
      </c>
      <c r="J54" s="5">
        <f t="shared" si="10"/>
        <v>168</v>
      </c>
      <c r="L54">
        <f t="shared" si="11"/>
        <v>0</v>
      </c>
      <c r="M54">
        <f t="shared" si="12"/>
        <v>168</v>
      </c>
    </row>
    <row r="55" spans="1:13" ht="12.75">
      <c r="A55" s="2" t="str">
        <f t="shared" si="0"/>
        <v>52</v>
      </c>
      <c r="B55" s="2">
        <f t="shared" si="7"/>
      </c>
      <c r="C55" s="33" t="s">
        <v>236</v>
      </c>
      <c r="D55" s="20">
        <v>22457</v>
      </c>
      <c r="E55" s="3">
        <f t="shared" si="8"/>
        <v>167</v>
      </c>
      <c r="F55" s="19"/>
      <c r="G55" s="4">
        <v>57</v>
      </c>
      <c r="H55" s="5">
        <f t="shared" si="9"/>
        <v>76</v>
      </c>
      <c r="I55" s="4">
        <v>42</v>
      </c>
      <c r="J55" s="5">
        <f t="shared" si="10"/>
        <v>91</v>
      </c>
      <c r="L55">
        <f t="shared" si="11"/>
        <v>76</v>
      </c>
      <c r="M55">
        <f t="shared" si="12"/>
        <v>91</v>
      </c>
    </row>
    <row r="56" spans="1:13" ht="12.75">
      <c r="A56" s="2" t="str">
        <f t="shared" si="0"/>
        <v>53</v>
      </c>
      <c r="B56" s="2" t="str">
        <f t="shared" si="7"/>
        <v>#</v>
      </c>
      <c r="C56" s="21" t="s">
        <v>134</v>
      </c>
      <c r="D56" s="20">
        <v>17386</v>
      </c>
      <c r="E56" s="3">
        <f t="shared" si="8"/>
        <v>166</v>
      </c>
      <c r="F56" s="19"/>
      <c r="G56" s="4">
        <v>37</v>
      </c>
      <c r="H56" s="5">
        <f t="shared" si="9"/>
        <v>96</v>
      </c>
      <c r="I56" s="4">
        <v>63</v>
      </c>
      <c r="J56" s="5">
        <f t="shared" si="10"/>
        <v>70</v>
      </c>
      <c r="L56">
        <f t="shared" si="11"/>
        <v>96</v>
      </c>
      <c r="M56">
        <f t="shared" si="12"/>
        <v>70</v>
      </c>
    </row>
    <row r="57" spans="1:13" ht="12.75">
      <c r="A57" s="2" t="str">
        <f t="shared" si="0"/>
        <v>54T</v>
      </c>
      <c r="B57" s="2" t="str">
        <f t="shared" si="7"/>
        <v>#</v>
      </c>
      <c r="C57" s="21" t="s">
        <v>163</v>
      </c>
      <c r="D57" s="20">
        <v>18382</v>
      </c>
      <c r="E57" s="3">
        <f t="shared" si="8"/>
        <v>165</v>
      </c>
      <c r="F57" s="19"/>
      <c r="G57" s="4">
        <v>53</v>
      </c>
      <c r="H57" s="5">
        <f t="shared" si="9"/>
        <v>80</v>
      </c>
      <c r="I57" s="4">
        <v>48</v>
      </c>
      <c r="J57" s="5">
        <f t="shared" si="10"/>
        <v>85</v>
      </c>
      <c r="L57">
        <f t="shared" si="11"/>
        <v>80</v>
      </c>
      <c r="M57">
        <f t="shared" si="12"/>
        <v>85</v>
      </c>
    </row>
    <row r="58" spans="1:13" ht="12.75">
      <c r="A58" s="2" t="str">
        <f t="shared" si="0"/>
        <v>54T</v>
      </c>
      <c r="B58" s="2">
        <f t="shared" si="7"/>
      </c>
      <c r="C58" s="21" t="s">
        <v>13</v>
      </c>
      <c r="D58" s="20">
        <v>20215</v>
      </c>
      <c r="E58" s="3">
        <f t="shared" si="8"/>
        <v>165</v>
      </c>
      <c r="F58" s="19"/>
      <c r="G58" s="4">
        <v>32</v>
      </c>
      <c r="H58" s="5">
        <f t="shared" si="9"/>
        <v>165</v>
      </c>
      <c r="I58" s="4" t="s">
        <v>3</v>
      </c>
      <c r="J58" s="5">
        <f t="shared" si="10"/>
        <v>0</v>
      </c>
      <c r="L58">
        <f t="shared" si="11"/>
        <v>165</v>
      </c>
      <c r="M58">
        <f t="shared" si="12"/>
        <v>0</v>
      </c>
    </row>
    <row r="59" spans="1:13" ht="12.75">
      <c r="A59" s="2" t="str">
        <f t="shared" si="0"/>
        <v>54T</v>
      </c>
      <c r="B59" s="2" t="str">
        <f t="shared" si="7"/>
        <v>#</v>
      </c>
      <c r="C59" s="21" t="s">
        <v>140</v>
      </c>
      <c r="D59" s="20">
        <v>19101</v>
      </c>
      <c r="E59" s="3">
        <f t="shared" si="8"/>
        <v>165</v>
      </c>
      <c r="F59" s="19"/>
      <c r="G59" s="4" t="s">
        <v>3</v>
      </c>
      <c r="H59" s="5">
        <f t="shared" si="9"/>
        <v>0</v>
      </c>
      <c r="I59" s="4">
        <v>32</v>
      </c>
      <c r="J59" s="5">
        <f t="shared" si="10"/>
        <v>165</v>
      </c>
      <c r="L59">
        <f t="shared" si="11"/>
        <v>0</v>
      </c>
      <c r="M59">
        <f t="shared" si="12"/>
        <v>165</v>
      </c>
    </row>
    <row r="60" spans="1:13" ht="12.75">
      <c r="A60" s="2" t="str">
        <f t="shared" si="0"/>
        <v>57</v>
      </c>
      <c r="B60" s="2" t="str">
        <f t="shared" si="7"/>
        <v>%</v>
      </c>
      <c r="C60" s="21" t="s">
        <v>235</v>
      </c>
      <c r="D60" s="20">
        <v>15157</v>
      </c>
      <c r="E60" s="3">
        <f t="shared" si="8"/>
        <v>164.5</v>
      </c>
      <c r="F60" s="19"/>
      <c r="G60" s="4">
        <v>55</v>
      </c>
      <c r="H60" s="5">
        <f t="shared" si="9"/>
        <v>78</v>
      </c>
      <c r="I60" s="4">
        <v>46.5</v>
      </c>
      <c r="J60" s="5">
        <f t="shared" si="10"/>
        <v>86.5</v>
      </c>
      <c r="L60">
        <f t="shared" si="11"/>
        <v>78</v>
      </c>
      <c r="M60">
        <f t="shared" si="12"/>
        <v>86.5</v>
      </c>
    </row>
    <row r="61" spans="1:13" ht="12.75">
      <c r="A61" s="2" t="str">
        <f t="shared" si="0"/>
        <v>58</v>
      </c>
      <c r="B61" s="2">
        <f t="shared" si="7"/>
      </c>
      <c r="C61" s="21" t="s">
        <v>180</v>
      </c>
      <c r="D61" s="20">
        <v>21174</v>
      </c>
      <c r="E61" s="3">
        <f t="shared" si="8"/>
        <v>164</v>
      </c>
      <c r="F61" s="19"/>
      <c r="G61" s="4">
        <v>50</v>
      </c>
      <c r="H61" s="5">
        <f t="shared" si="9"/>
        <v>83</v>
      </c>
      <c r="I61" s="4">
        <v>52</v>
      </c>
      <c r="J61" s="5">
        <f t="shared" si="10"/>
        <v>81</v>
      </c>
      <c r="L61">
        <f t="shared" si="11"/>
        <v>83</v>
      </c>
      <c r="M61">
        <f t="shared" si="12"/>
        <v>81</v>
      </c>
    </row>
    <row r="62" spans="1:13" ht="12.75">
      <c r="A62" s="2" t="str">
        <f t="shared" si="0"/>
        <v>59</v>
      </c>
      <c r="B62" s="2" t="str">
        <f t="shared" si="7"/>
        <v>#</v>
      </c>
      <c r="C62" s="21" t="s">
        <v>14</v>
      </c>
      <c r="D62" s="20">
        <v>15703</v>
      </c>
      <c r="E62" s="3">
        <f t="shared" si="8"/>
        <v>162</v>
      </c>
      <c r="F62" s="19"/>
      <c r="G62" s="4">
        <v>46</v>
      </c>
      <c r="H62" s="5">
        <f t="shared" si="9"/>
        <v>87</v>
      </c>
      <c r="I62" s="4">
        <v>58</v>
      </c>
      <c r="J62" s="5">
        <f t="shared" si="10"/>
        <v>75</v>
      </c>
      <c r="L62">
        <f t="shared" si="11"/>
        <v>87</v>
      </c>
      <c r="M62">
        <f t="shared" si="12"/>
        <v>75</v>
      </c>
    </row>
    <row r="63" spans="1:13" ht="12.75">
      <c r="A63" s="2" t="str">
        <f t="shared" si="0"/>
        <v>60</v>
      </c>
      <c r="B63" s="2" t="str">
        <f t="shared" si="7"/>
        <v>#</v>
      </c>
      <c r="C63" s="21" t="s">
        <v>147</v>
      </c>
      <c r="D63" s="20">
        <v>15936</v>
      </c>
      <c r="E63" s="3">
        <f t="shared" si="8"/>
        <v>161</v>
      </c>
      <c r="F63" s="19"/>
      <c r="G63" s="4">
        <v>44</v>
      </c>
      <c r="H63" s="5">
        <f t="shared" si="9"/>
        <v>89</v>
      </c>
      <c r="I63" s="4">
        <v>61</v>
      </c>
      <c r="J63" s="5">
        <f t="shared" si="10"/>
        <v>72</v>
      </c>
      <c r="L63">
        <f t="shared" si="11"/>
        <v>89</v>
      </c>
      <c r="M63">
        <f t="shared" si="12"/>
        <v>72</v>
      </c>
    </row>
    <row r="64" spans="1:13" ht="12.75">
      <c r="A64" s="2" t="str">
        <f t="shared" si="0"/>
        <v>61</v>
      </c>
      <c r="B64" s="2">
        <f t="shared" si="7"/>
      </c>
      <c r="C64" s="33" t="s">
        <v>230</v>
      </c>
      <c r="D64" s="20">
        <v>22335</v>
      </c>
      <c r="E64" s="3">
        <f t="shared" si="8"/>
        <v>100</v>
      </c>
      <c r="F64" s="19"/>
      <c r="G64" s="4">
        <v>33</v>
      </c>
      <c r="H64" s="5">
        <f t="shared" si="9"/>
        <v>100</v>
      </c>
      <c r="I64" s="4" t="s">
        <v>3</v>
      </c>
      <c r="J64" s="5">
        <f t="shared" si="10"/>
        <v>0</v>
      </c>
      <c r="L64">
        <f t="shared" si="11"/>
        <v>100</v>
      </c>
      <c r="M64">
        <f t="shared" si="12"/>
        <v>0</v>
      </c>
    </row>
    <row r="65" spans="1:13" ht="12.75">
      <c r="A65" s="2" t="str">
        <f t="shared" si="0"/>
        <v>62</v>
      </c>
      <c r="B65" s="2" t="str">
        <f aca="true" t="shared" si="13" ref="B65:B75">TRIM(IF(D65&lt;=V60Cutoff,"%",IF(D65&lt;=V50Cutoff,"#","")))</f>
        <v>#</v>
      </c>
      <c r="C65" s="21" t="s">
        <v>9</v>
      </c>
      <c r="D65" s="20">
        <v>15804</v>
      </c>
      <c r="E65" s="3">
        <f t="shared" si="8"/>
        <v>99</v>
      </c>
      <c r="F65" s="19"/>
      <c r="G65" s="4" t="s">
        <v>3</v>
      </c>
      <c r="H65" s="5">
        <f aca="true" t="shared" si="14" ref="H65:H88">IF(OR(G65&gt;=65,ISNUMBER(G65)=FALSE),0,VLOOKUP(G65,PointTable,H$3,TRUE))</f>
        <v>0</v>
      </c>
      <c r="I65" s="4">
        <v>34</v>
      </c>
      <c r="J65" s="5">
        <f aca="true" t="shared" si="15" ref="J65:J88">IF(OR(I65&gt;=65,ISNUMBER(I65)=FALSE),0,VLOOKUP(I65,PointTable,J$3,TRUE))</f>
        <v>99</v>
      </c>
      <c r="L65">
        <f aca="true" t="shared" si="16" ref="L65:L75">H65</f>
        <v>0</v>
      </c>
      <c r="M65">
        <f aca="true" t="shared" si="17" ref="M65:M75">J65</f>
        <v>99</v>
      </c>
    </row>
    <row r="66" spans="1:13" ht="12.75">
      <c r="A66" s="2" t="str">
        <f t="shared" si="0"/>
        <v>63T</v>
      </c>
      <c r="B66" s="2" t="str">
        <f t="shared" si="13"/>
        <v>#</v>
      </c>
      <c r="C66" s="21" t="s">
        <v>75</v>
      </c>
      <c r="D66" s="20">
        <v>18447</v>
      </c>
      <c r="E66" s="3">
        <f t="shared" si="8"/>
        <v>97</v>
      </c>
      <c r="F66" s="19"/>
      <c r="G66" s="4">
        <v>36</v>
      </c>
      <c r="H66" s="5">
        <f t="shared" si="14"/>
        <v>97</v>
      </c>
      <c r="I66" s="4" t="s">
        <v>3</v>
      </c>
      <c r="J66" s="5">
        <f t="shared" si="15"/>
        <v>0</v>
      </c>
      <c r="L66">
        <f t="shared" si="16"/>
        <v>97</v>
      </c>
      <c r="M66">
        <f t="shared" si="17"/>
        <v>0</v>
      </c>
    </row>
    <row r="67" spans="1:13" ht="12.75">
      <c r="A67" s="2" t="str">
        <f t="shared" si="0"/>
        <v>63T</v>
      </c>
      <c r="B67" s="2" t="str">
        <f t="shared" si="13"/>
        <v>#</v>
      </c>
      <c r="C67" s="33" t="s">
        <v>315</v>
      </c>
      <c r="D67" s="20">
        <v>17168</v>
      </c>
      <c r="E67" s="3">
        <f t="shared" si="8"/>
        <v>97</v>
      </c>
      <c r="F67" s="19"/>
      <c r="G67" s="4" t="s">
        <v>3</v>
      </c>
      <c r="H67" s="5">
        <f t="shared" si="14"/>
        <v>0</v>
      </c>
      <c r="I67" s="4">
        <v>36</v>
      </c>
      <c r="J67" s="5">
        <f t="shared" si="15"/>
        <v>97</v>
      </c>
      <c r="L67">
        <f t="shared" si="16"/>
        <v>0</v>
      </c>
      <c r="M67">
        <f t="shared" si="17"/>
        <v>97</v>
      </c>
    </row>
    <row r="68" spans="1:13" ht="12.75">
      <c r="A68" s="2" t="str">
        <f t="shared" si="0"/>
        <v>65</v>
      </c>
      <c r="B68" s="2">
        <f t="shared" si="13"/>
      </c>
      <c r="C68" s="33" t="s">
        <v>277</v>
      </c>
      <c r="D68" s="20">
        <v>19487</v>
      </c>
      <c r="E68" s="3">
        <f aca="true" t="shared" si="18" ref="E68:E88">F68+LARGE($L68:$M68,1)+LARGE($L68:$M68,2)</f>
        <v>93</v>
      </c>
      <c r="F68" s="19"/>
      <c r="G68" s="4" t="s">
        <v>3</v>
      </c>
      <c r="H68" s="5">
        <f t="shared" si="14"/>
        <v>0</v>
      </c>
      <c r="I68" s="4">
        <v>40</v>
      </c>
      <c r="J68" s="5">
        <f t="shared" si="15"/>
        <v>93</v>
      </c>
      <c r="L68">
        <f t="shared" si="16"/>
        <v>0</v>
      </c>
      <c r="M68">
        <f t="shared" si="17"/>
        <v>93</v>
      </c>
    </row>
    <row r="69" spans="1:13" ht="12.75">
      <c r="A69" s="2" t="str">
        <f t="shared" si="0"/>
        <v>66</v>
      </c>
      <c r="B69" s="2">
        <f t="shared" si="13"/>
      </c>
      <c r="C69" s="33" t="s">
        <v>233</v>
      </c>
      <c r="D69" s="20">
        <v>22446</v>
      </c>
      <c r="E69" s="3">
        <f t="shared" si="18"/>
        <v>91</v>
      </c>
      <c r="F69" s="19"/>
      <c r="G69" s="4">
        <v>42</v>
      </c>
      <c r="H69" s="5">
        <f t="shared" si="14"/>
        <v>91</v>
      </c>
      <c r="I69" s="4" t="s">
        <v>3</v>
      </c>
      <c r="J69" s="5">
        <f t="shared" si="15"/>
        <v>0</v>
      </c>
      <c r="L69">
        <f t="shared" si="16"/>
        <v>91</v>
      </c>
      <c r="M69">
        <f t="shared" si="17"/>
        <v>0</v>
      </c>
    </row>
    <row r="70" spans="1:13" ht="12.75">
      <c r="A70" s="2" t="str">
        <f t="shared" si="0"/>
        <v>67T</v>
      </c>
      <c r="B70" s="2" t="str">
        <f t="shared" si="13"/>
        <v>#</v>
      </c>
      <c r="C70" s="33" t="s">
        <v>56</v>
      </c>
      <c r="D70" s="20">
        <v>18244</v>
      </c>
      <c r="E70" s="3">
        <f t="shared" si="18"/>
        <v>90</v>
      </c>
      <c r="F70" s="19"/>
      <c r="G70" s="4" t="s">
        <v>3</v>
      </c>
      <c r="H70" s="5">
        <f t="shared" si="14"/>
        <v>0</v>
      </c>
      <c r="I70" s="4">
        <v>43</v>
      </c>
      <c r="J70" s="5">
        <f t="shared" si="15"/>
        <v>90</v>
      </c>
      <c r="L70">
        <f t="shared" si="16"/>
        <v>0</v>
      </c>
      <c r="M70">
        <f t="shared" si="17"/>
        <v>90</v>
      </c>
    </row>
    <row r="71" spans="1:13" ht="12.75">
      <c r="A71" s="2" t="str">
        <f t="shared" si="0"/>
        <v>67T</v>
      </c>
      <c r="B71" s="2" t="str">
        <f t="shared" si="13"/>
        <v>#</v>
      </c>
      <c r="C71" s="21" t="s">
        <v>133</v>
      </c>
      <c r="D71" s="20">
        <v>18787</v>
      </c>
      <c r="E71" s="3">
        <f t="shared" si="18"/>
        <v>90</v>
      </c>
      <c r="F71" s="19"/>
      <c r="G71" s="4">
        <v>43</v>
      </c>
      <c r="H71" s="5">
        <f t="shared" si="14"/>
        <v>90</v>
      </c>
      <c r="I71" s="4" t="s">
        <v>3</v>
      </c>
      <c r="J71" s="5">
        <f t="shared" si="15"/>
        <v>0</v>
      </c>
      <c r="L71">
        <f t="shared" si="16"/>
        <v>90</v>
      </c>
      <c r="M71">
        <f t="shared" si="17"/>
        <v>0</v>
      </c>
    </row>
    <row r="72" spans="1:13" ht="12.75">
      <c r="A72" s="2" t="str">
        <f t="shared" si="0"/>
        <v>69</v>
      </c>
      <c r="B72" s="2">
        <f t="shared" si="13"/>
      </c>
      <c r="C72" s="21" t="s">
        <v>76</v>
      </c>
      <c r="D72" s="20">
        <v>20861</v>
      </c>
      <c r="E72" s="3">
        <f t="shared" si="18"/>
        <v>83</v>
      </c>
      <c r="F72" s="19"/>
      <c r="G72" s="4" t="s">
        <v>3</v>
      </c>
      <c r="H72" s="5">
        <f t="shared" si="14"/>
        <v>0</v>
      </c>
      <c r="I72" s="4">
        <v>50</v>
      </c>
      <c r="J72" s="5">
        <f t="shared" si="15"/>
        <v>83</v>
      </c>
      <c r="L72">
        <f t="shared" si="16"/>
        <v>0</v>
      </c>
      <c r="M72">
        <f t="shared" si="17"/>
        <v>83</v>
      </c>
    </row>
    <row r="73" spans="1:13" ht="12.75">
      <c r="A73" s="2" t="str">
        <f t="shared" si="0"/>
        <v>70T</v>
      </c>
      <c r="B73" s="2" t="str">
        <f t="shared" si="13"/>
        <v>#</v>
      </c>
      <c r="C73" s="33" t="s">
        <v>40</v>
      </c>
      <c r="D73" s="20">
        <v>19054</v>
      </c>
      <c r="E73" s="3">
        <f t="shared" si="18"/>
        <v>82</v>
      </c>
      <c r="F73" s="19"/>
      <c r="G73" s="4" t="s">
        <v>3</v>
      </c>
      <c r="H73" s="5">
        <f t="shared" si="14"/>
        <v>0</v>
      </c>
      <c r="I73" s="4">
        <v>51</v>
      </c>
      <c r="J73" s="5">
        <f t="shared" si="15"/>
        <v>82</v>
      </c>
      <c r="L73">
        <f t="shared" si="16"/>
        <v>0</v>
      </c>
      <c r="M73">
        <f t="shared" si="17"/>
        <v>82</v>
      </c>
    </row>
    <row r="74" spans="1:13" ht="12.75">
      <c r="A74" s="2" t="str">
        <f t="shared" si="0"/>
        <v>70T</v>
      </c>
      <c r="B74" s="2">
        <f t="shared" si="13"/>
      </c>
      <c r="C74" s="33" t="s">
        <v>234</v>
      </c>
      <c r="D74" s="20">
        <v>22347</v>
      </c>
      <c r="E74" s="3">
        <f t="shared" si="18"/>
        <v>82</v>
      </c>
      <c r="F74" s="19"/>
      <c r="G74" s="4">
        <v>51</v>
      </c>
      <c r="H74" s="5">
        <f t="shared" si="14"/>
        <v>82</v>
      </c>
      <c r="I74" s="4" t="s">
        <v>3</v>
      </c>
      <c r="J74" s="5">
        <f t="shared" si="15"/>
        <v>0</v>
      </c>
      <c r="L74">
        <f t="shared" si="16"/>
        <v>82</v>
      </c>
      <c r="M74">
        <f t="shared" si="17"/>
        <v>0</v>
      </c>
    </row>
    <row r="75" spans="1:13" ht="12.75">
      <c r="A75" s="2" t="str">
        <f t="shared" si="0"/>
        <v>72T</v>
      </c>
      <c r="B75" s="2" t="str">
        <f t="shared" si="13"/>
        <v>#</v>
      </c>
      <c r="C75" s="33" t="s">
        <v>239</v>
      </c>
      <c r="D75" s="20">
        <v>18696</v>
      </c>
      <c r="E75" s="3">
        <f t="shared" si="18"/>
        <v>81</v>
      </c>
      <c r="F75" s="19"/>
      <c r="G75" s="4">
        <v>52</v>
      </c>
      <c r="H75" s="5">
        <f t="shared" si="14"/>
        <v>81</v>
      </c>
      <c r="I75" s="4" t="s">
        <v>3</v>
      </c>
      <c r="J75" s="5">
        <f t="shared" si="15"/>
        <v>0</v>
      </c>
      <c r="L75">
        <f t="shared" si="16"/>
        <v>81</v>
      </c>
      <c r="M75">
        <f t="shared" si="17"/>
        <v>0</v>
      </c>
    </row>
    <row r="76" spans="1:13" ht="12.75">
      <c r="A76" s="2" t="str">
        <f t="shared" si="0"/>
        <v>72T</v>
      </c>
      <c r="B76" s="2" t="str">
        <f aca="true" t="shared" si="19" ref="B76:B88">TRIM(IF(D76&lt;=V60Cutoff,"%",IF(D76&lt;=V50Cutoff,"#","")))</f>
        <v>#</v>
      </c>
      <c r="C76" s="33" t="s">
        <v>278</v>
      </c>
      <c r="D76" s="20">
        <v>18053</v>
      </c>
      <c r="E76" s="3">
        <f t="shared" si="18"/>
        <v>81</v>
      </c>
      <c r="F76" s="19"/>
      <c r="G76" s="4" t="s">
        <v>3</v>
      </c>
      <c r="H76" s="5">
        <f t="shared" si="14"/>
        <v>0</v>
      </c>
      <c r="I76" s="4">
        <v>52</v>
      </c>
      <c r="J76" s="5">
        <f t="shared" si="15"/>
        <v>81</v>
      </c>
      <c r="L76">
        <f aca="true" t="shared" si="20" ref="L76:L88">H76</f>
        <v>0</v>
      </c>
      <c r="M76">
        <f aca="true" t="shared" si="21" ref="M76:M88">J76</f>
        <v>81</v>
      </c>
    </row>
    <row r="77" spans="1:13" ht="12.75">
      <c r="A77" s="2" t="str">
        <f t="shared" si="0"/>
        <v>74T</v>
      </c>
      <c r="B77" s="2" t="str">
        <f t="shared" si="19"/>
        <v>%</v>
      </c>
      <c r="C77" s="21" t="s">
        <v>167</v>
      </c>
      <c r="D77" s="20">
        <v>11857</v>
      </c>
      <c r="E77" s="3">
        <f t="shared" si="18"/>
        <v>79</v>
      </c>
      <c r="F77" s="19"/>
      <c r="G77" s="4">
        <v>54</v>
      </c>
      <c r="H77" s="5">
        <f t="shared" si="14"/>
        <v>79</v>
      </c>
      <c r="I77" s="4" t="s">
        <v>3</v>
      </c>
      <c r="J77" s="5">
        <f t="shared" si="15"/>
        <v>0</v>
      </c>
      <c r="L77">
        <f t="shared" si="20"/>
        <v>79</v>
      </c>
      <c r="M77">
        <f t="shared" si="21"/>
        <v>0</v>
      </c>
    </row>
    <row r="78" spans="1:13" ht="12.75">
      <c r="A78" s="2" t="str">
        <f t="shared" si="0"/>
        <v>74T</v>
      </c>
      <c r="B78" s="2">
        <f t="shared" si="19"/>
      </c>
      <c r="C78" s="33" t="s">
        <v>279</v>
      </c>
      <c r="D78" s="20">
        <v>22035</v>
      </c>
      <c r="E78" s="3">
        <f t="shared" si="18"/>
        <v>79</v>
      </c>
      <c r="F78" s="19"/>
      <c r="G78" s="4" t="s">
        <v>3</v>
      </c>
      <c r="H78" s="5">
        <f t="shared" si="14"/>
        <v>0</v>
      </c>
      <c r="I78" s="4">
        <v>54</v>
      </c>
      <c r="J78" s="5">
        <f t="shared" si="15"/>
        <v>79</v>
      </c>
      <c r="L78">
        <f t="shared" si="20"/>
        <v>0</v>
      </c>
      <c r="M78">
        <f t="shared" si="21"/>
        <v>79</v>
      </c>
    </row>
    <row r="79" spans="1:13" ht="12.75">
      <c r="A79" s="2" t="str">
        <f t="shared" si="0"/>
        <v>76T</v>
      </c>
      <c r="B79" s="2">
        <f t="shared" si="19"/>
      </c>
      <c r="C79" s="33" t="s">
        <v>318</v>
      </c>
      <c r="D79" s="20">
        <v>20685</v>
      </c>
      <c r="E79" s="3">
        <f t="shared" si="18"/>
        <v>77</v>
      </c>
      <c r="F79" s="19"/>
      <c r="G79" s="4" t="s">
        <v>3</v>
      </c>
      <c r="H79" s="5">
        <f t="shared" si="14"/>
        <v>0</v>
      </c>
      <c r="I79" s="4">
        <v>56</v>
      </c>
      <c r="J79" s="5">
        <f t="shared" si="15"/>
        <v>77</v>
      </c>
      <c r="L79">
        <f t="shared" si="20"/>
        <v>0</v>
      </c>
      <c r="M79">
        <f t="shared" si="21"/>
        <v>77</v>
      </c>
    </row>
    <row r="80" spans="1:13" ht="12.75">
      <c r="A80" s="2" t="str">
        <f t="shared" si="0"/>
        <v>76T</v>
      </c>
      <c r="B80" s="2" t="str">
        <f t="shared" si="19"/>
        <v>%</v>
      </c>
      <c r="C80" s="21" t="s">
        <v>166</v>
      </c>
      <c r="D80" s="20">
        <v>13923</v>
      </c>
      <c r="E80" s="3">
        <f t="shared" si="18"/>
        <v>77</v>
      </c>
      <c r="F80" s="19"/>
      <c r="G80" s="4">
        <v>56</v>
      </c>
      <c r="H80" s="5">
        <f t="shared" si="14"/>
        <v>77</v>
      </c>
      <c r="I80" s="4" t="s">
        <v>3</v>
      </c>
      <c r="J80" s="5">
        <f t="shared" si="15"/>
        <v>0</v>
      </c>
      <c r="L80">
        <f t="shared" si="20"/>
        <v>77</v>
      </c>
      <c r="M80">
        <f t="shared" si="21"/>
        <v>0</v>
      </c>
    </row>
    <row r="81" spans="1:13" ht="12.75">
      <c r="A81" s="2" t="str">
        <f t="shared" si="0"/>
        <v>78</v>
      </c>
      <c r="B81" s="2">
        <f t="shared" si="19"/>
      </c>
      <c r="C81" s="33" t="s">
        <v>280</v>
      </c>
      <c r="D81" s="20">
        <v>21192</v>
      </c>
      <c r="E81" s="3">
        <f t="shared" si="18"/>
        <v>76</v>
      </c>
      <c r="F81" s="19"/>
      <c r="G81" s="4" t="s">
        <v>3</v>
      </c>
      <c r="H81" s="5">
        <f t="shared" si="14"/>
        <v>0</v>
      </c>
      <c r="I81" s="4">
        <v>57</v>
      </c>
      <c r="J81" s="5">
        <f t="shared" si="15"/>
        <v>76</v>
      </c>
      <c r="L81">
        <f t="shared" si="20"/>
        <v>0</v>
      </c>
      <c r="M81">
        <f t="shared" si="21"/>
        <v>76</v>
      </c>
    </row>
    <row r="82" spans="1:13" ht="12.75">
      <c r="A82" s="2" t="str">
        <f t="shared" si="0"/>
        <v>79</v>
      </c>
      <c r="B82" s="2">
        <f t="shared" si="19"/>
      </c>
      <c r="C82" s="33" t="s">
        <v>237</v>
      </c>
      <c r="D82" s="20">
        <v>21367</v>
      </c>
      <c r="E82" s="3">
        <f t="shared" si="18"/>
        <v>75</v>
      </c>
      <c r="F82" s="19"/>
      <c r="G82" s="4">
        <v>58</v>
      </c>
      <c r="H82" s="5">
        <f t="shared" si="14"/>
        <v>75</v>
      </c>
      <c r="I82" s="4" t="s">
        <v>3</v>
      </c>
      <c r="J82" s="5">
        <f t="shared" si="15"/>
        <v>0</v>
      </c>
      <c r="L82">
        <f t="shared" si="20"/>
        <v>75</v>
      </c>
      <c r="M82">
        <f t="shared" si="21"/>
        <v>0</v>
      </c>
    </row>
    <row r="83" spans="1:13" ht="12.75">
      <c r="A83" s="2" t="str">
        <f t="shared" si="0"/>
        <v>80T</v>
      </c>
      <c r="B83" s="2">
        <f t="shared" si="19"/>
      </c>
      <c r="C83" s="21" t="s">
        <v>172</v>
      </c>
      <c r="D83" s="20">
        <v>19685</v>
      </c>
      <c r="E83" s="3">
        <f t="shared" si="18"/>
        <v>73</v>
      </c>
      <c r="F83" s="19"/>
      <c r="G83" s="4">
        <v>60</v>
      </c>
      <c r="H83" s="5">
        <f t="shared" si="14"/>
        <v>73</v>
      </c>
      <c r="I83" s="4" t="s">
        <v>3</v>
      </c>
      <c r="J83" s="5">
        <f t="shared" si="15"/>
        <v>0</v>
      </c>
      <c r="L83">
        <f t="shared" si="20"/>
        <v>73</v>
      </c>
      <c r="M83">
        <f t="shared" si="21"/>
        <v>0</v>
      </c>
    </row>
    <row r="84" spans="1:13" ht="12.75">
      <c r="A84" s="2" t="str">
        <f t="shared" si="0"/>
        <v>80T</v>
      </c>
      <c r="B84" s="2">
        <f t="shared" si="19"/>
      </c>
      <c r="C84" s="33" t="s">
        <v>281</v>
      </c>
      <c r="D84" s="20">
        <v>19964</v>
      </c>
      <c r="E84" s="3">
        <f t="shared" si="18"/>
        <v>73</v>
      </c>
      <c r="F84" s="19"/>
      <c r="G84" s="4" t="s">
        <v>3</v>
      </c>
      <c r="H84" s="5">
        <f t="shared" si="14"/>
        <v>0</v>
      </c>
      <c r="I84" s="4">
        <v>60</v>
      </c>
      <c r="J84" s="5">
        <f t="shared" si="15"/>
        <v>73</v>
      </c>
      <c r="L84">
        <f t="shared" si="20"/>
        <v>0</v>
      </c>
      <c r="M84">
        <f t="shared" si="21"/>
        <v>73</v>
      </c>
    </row>
    <row r="85" spans="1:13" ht="12.75">
      <c r="A85" s="2" t="str">
        <f t="shared" si="0"/>
        <v>82</v>
      </c>
      <c r="B85" s="2" t="str">
        <f t="shared" si="19"/>
        <v>#</v>
      </c>
      <c r="C85" s="33" t="s">
        <v>238</v>
      </c>
      <c r="D85" s="20">
        <v>18546</v>
      </c>
      <c r="E85" s="3">
        <f t="shared" si="18"/>
        <v>72</v>
      </c>
      <c r="F85" s="19"/>
      <c r="G85" s="4">
        <v>61</v>
      </c>
      <c r="H85" s="5">
        <f t="shared" si="14"/>
        <v>72</v>
      </c>
      <c r="I85" s="4" t="s">
        <v>3</v>
      </c>
      <c r="J85" s="5">
        <f t="shared" si="15"/>
        <v>0</v>
      </c>
      <c r="L85">
        <f t="shared" si="20"/>
        <v>72</v>
      </c>
      <c r="M85">
        <f t="shared" si="21"/>
        <v>0</v>
      </c>
    </row>
    <row r="86" spans="1:13" ht="12.75">
      <c r="A86" s="2" t="str">
        <f t="shared" si="0"/>
        <v>83T</v>
      </c>
      <c r="B86" s="2">
        <f t="shared" si="19"/>
      </c>
      <c r="C86" s="33" t="s">
        <v>282</v>
      </c>
      <c r="D86" s="20">
        <v>22339</v>
      </c>
      <c r="E86" s="3">
        <f t="shared" si="18"/>
        <v>71</v>
      </c>
      <c r="F86" s="19"/>
      <c r="G86" s="4" t="s">
        <v>3</v>
      </c>
      <c r="H86" s="5">
        <f t="shared" si="14"/>
        <v>0</v>
      </c>
      <c r="I86" s="4">
        <v>62</v>
      </c>
      <c r="J86" s="5">
        <f t="shared" si="15"/>
        <v>71</v>
      </c>
      <c r="L86">
        <f t="shared" si="20"/>
        <v>0</v>
      </c>
      <c r="M86">
        <f t="shared" si="21"/>
        <v>71</v>
      </c>
    </row>
    <row r="87" spans="1:13" ht="12.75">
      <c r="A87" s="2" t="str">
        <f t="shared" si="0"/>
        <v>83T</v>
      </c>
      <c r="B87" s="2" t="str">
        <f t="shared" si="19"/>
        <v>#</v>
      </c>
      <c r="C87" s="21" t="s">
        <v>135</v>
      </c>
      <c r="D87" s="20">
        <v>17148</v>
      </c>
      <c r="E87" s="3">
        <f t="shared" si="18"/>
        <v>71</v>
      </c>
      <c r="F87" s="19"/>
      <c r="G87" s="4">
        <v>62</v>
      </c>
      <c r="H87" s="5">
        <f t="shared" si="14"/>
        <v>71</v>
      </c>
      <c r="I87" s="4" t="s">
        <v>3</v>
      </c>
      <c r="J87" s="5">
        <f t="shared" si="15"/>
        <v>0</v>
      </c>
      <c r="L87">
        <f t="shared" si="20"/>
        <v>71</v>
      </c>
      <c r="M87">
        <f t="shared" si="21"/>
        <v>0</v>
      </c>
    </row>
    <row r="88" spans="1:13" ht="12.75">
      <c r="A88" s="2" t="str">
        <f>IF(E88=0,"",IF(E88=E87,A87,ROW()-3&amp;IF(E88=E89,"T","")))</f>
        <v>85</v>
      </c>
      <c r="B88" s="2" t="str">
        <f t="shared" si="19"/>
        <v>#</v>
      </c>
      <c r="C88" s="33" t="s">
        <v>283</v>
      </c>
      <c r="D88" s="20">
        <v>15925</v>
      </c>
      <c r="E88" s="3">
        <f t="shared" si="18"/>
        <v>69</v>
      </c>
      <c r="F88" s="19"/>
      <c r="G88" s="4" t="s">
        <v>3</v>
      </c>
      <c r="H88" s="5">
        <f t="shared" si="14"/>
        <v>0</v>
      </c>
      <c r="I88" s="4">
        <v>64</v>
      </c>
      <c r="J88" s="5">
        <f t="shared" si="15"/>
        <v>69</v>
      </c>
      <c r="L88">
        <f t="shared" si="20"/>
        <v>0</v>
      </c>
      <c r="M88">
        <f t="shared" si="21"/>
        <v>69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 &amp;A</oddHeader>
    <oddFooter>&amp;L&amp;"Arial,Bold"% Vet-60      # Vet-50
* Permanent Resident
Total = Best 2 results plus Veteran Worlds&amp;CPage &amp;P&amp;R&amp;"Arial,Bold"np = Did not earn points (including not competing)&amp;"Arial,Regular"
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28125" style="30" customWidth="1"/>
    <col min="7" max="7" width="5.28125" style="31" customWidth="1"/>
    <col min="8" max="8" width="5.28125" style="31" hidden="1" customWidth="1"/>
    <col min="9" max="9" width="5.28125" style="30" customWidth="1"/>
    <col min="10" max="10" width="5.28125" style="31" customWidth="1"/>
    <col min="11" max="11" width="5.28125" style="31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23" t="s">
        <v>222</v>
      </c>
      <c r="G1" s="24"/>
      <c r="H1" s="25">
        <f>HLOOKUP(F1,'Combined Women''s Epée'!$G$1:$J$3,3,FALSE)</f>
        <v>7</v>
      </c>
      <c r="I1" s="23" t="s">
        <v>271</v>
      </c>
      <c r="J1" s="24"/>
      <c r="K1" s="25">
        <f>HLOOKUP(I1,'Combined Women''s Epée'!$G$1:$J$3,3,FALSE)</f>
        <v>9</v>
      </c>
      <c r="L1" s="9" t="s">
        <v>221</v>
      </c>
      <c r="M1" s="10"/>
    </row>
    <row r="2" spans="1:14" s="11" customFormat="1" ht="15.75" customHeight="1">
      <c r="A2" s="7"/>
      <c r="B2" s="7"/>
      <c r="C2" s="12"/>
      <c r="D2" s="12"/>
      <c r="E2" s="8"/>
      <c r="F2" s="23" t="str">
        <f ca="1">INDIRECT("'Combined Women''s Epée'!R2C"&amp;H1,FALSE)</f>
        <v>I</v>
      </c>
      <c r="G2" s="25" t="str">
        <f ca="1">INDIRECT("'Combined Women''s Epée'!R2C"&amp;H1+1,FALSE)</f>
        <v>Dec 2001&lt;BR&gt;VET</v>
      </c>
      <c r="H2" s="25"/>
      <c r="I2" s="23" t="str">
        <f ca="1">INDIRECT("'Combined Women''s Epée'!R2C"&amp;K1,FALSE)</f>
        <v>I</v>
      </c>
      <c r="J2" s="25" t="str">
        <f ca="1">INDIRECT("'Combined Women''s Epée'!R2C"&amp;K1+1,FALSE)</f>
        <v>Mar 2002&lt;BR&gt;VET</v>
      </c>
      <c r="K2" s="25"/>
      <c r="L2" s="13" t="s">
        <v>219</v>
      </c>
      <c r="M2" s="17" t="s">
        <v>320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12"/>
      <c r="F3" s="26">
        <f>COLUMN()</f>
        <v>6</v>
      </c>
      <c r="G3" s="27">
        <f>HLOOKUP(F2,PointTableHeader,2,FALSE)</f>
        <v>10</v>
      </c>
      <c r="H3" s="28"/>
      <c r="I3" s="26">
        <f>COLUMN()</f>
        <v>9</v>
      </c>
      <c r="J3" s="27">
        <f>HLOOKUP(I2,PointTableHeader,2,FALSE)</f>
        <v>10</v>
      </c>
      <c r="K3" s="28"/>
      <c r="L3" s="14">
        <f>COLUMN()</f>
        <v>12</v>
      </c>
      <c r="M3" s="15">
        <f>HLOOKUP(L2,PointTableHeader,2,FALSE)</f>
        <v>11</v>
      </c>
    </row>
    <row r="4" spans="1:17" ht="12.75">
      <c r="A4" s="2" t="str">
        <f aca="true" t="shared" si="0" ref="A4:A39">IF(E4=0,"",IF(E4=E3,A3,ROW()-3&amp;IF(E4=E5,"T","")))</f>
        <v>1</v>
      </c>
      <c r="B4" s="2">
        <f>TRIM(IF(D4&lt;=V60Cutoff,"%",IF(D4&lt;=V50Cutoff,"#","")))</f>
      </c>
      <c r="C4" s="21" t="s">
        <v>201</v>
      </c>
      <c r="D4" s="20">
        <v>22177</v>
      </c>
      <c r="E4" s="3">
        <f aca="true" t="shared" si="1" ref="E4:E39">LARGE($O4:$Q4,1)+LARGE($O4:$Q4,2)</f>
        <v>1110</v>
      </c>
      <c r="F4" s="32">
        <f>IF(ISERROR(H4),"np",H4)</f>
        <v>1</v>
      </c>
      <c r="G4" s="29">
        <f aca="true" t="shared" si="2" ref="G4:G39">IF(OR(F4&gt;=65,ISNUMBER(F4)=FALSE),0,VLOOKUP(F4,PointTable,G$3,TRUE))</f>
        <v>600</v>
      </c>
      <c r="H4" s="30">
        <f>VLOOKUP($C4,'Combined Women''s Epée'!$C$4:$I$199,H$1-2,FALSE)</f>
        <v>1</v>
      </c>
      <c r="I4" s="32">
        <f>IF(ISERROR(K4),"np",K4)</f>
        <v>3</v>
      </c>
      <c r="J4" s="29">
        <f aca="true" t="shared" si="3" ref="J4:J39">IF(OR(I4&gt;=65,ISNUMBER(I4)=FALSE),0,VLOOKUP(I4,PointTable,J$3,TRUE))</f>
        <v>510</v>
      </c>
      <c r="K4" s="30">
        <f>VLOOKUP($C4,'Combined Women''s Epée'!$C$4:$I$199,K$1-2,FALSE)</f>
        <v>3</v>
      </c>
      <c r="L4" s="4">
        <v>5</v>
      </c>
      <c r="M4" s="5">
        <f aca="true" t="shared" si="4" ref="M4:M39">IF(OR(L4&gt;=65,ISNUMBER(L4)=FALSE),0,VLOOKUP(L4,PointTable,M$3,TRUE))</f>
        <v>280</v>
      </c>
      <c r="O4">
        <f aca="true" t="shared" si="5" ref="O4:O37">G4</f>
        <v>600</v>
      </c>
      <c r="P4">
        <f aca="true" t="shared" si="6" ref="P4:P37">J4</f>
        <v>510</v>
      </c>
      <c r="Q4">
        <f aca="true" t="shared" si="7" ref="Q4:Q37">M4</f>
        <v>280</v>
      </c>
    </row>
    <row r="5" spans="1:17" ht="12.75">
      <c r="A5" s="2" t="str">
        <f t="shared" si="0"/>
        <v>2</v>
      </c>
      <c r="B5" s="2">
        <f aca="true" t="shared" si="8" ref="B5:B38">TRIM(IF(D5&lt;=V60Cutoff,"%",IF(D5&lt;=V50Cutoff,"#","")))</f>
      </c>
      <c r="C5" s="33" t="s">
        <v>257</v>
      </c>
      <c r="D5" s="20">
        <v>20291</v>
      </c>
      <c r="E5" s="3">
        <f t="shared" si="1"/>
        <v>1000</v>
      </c>
      <c r="F5" s="32">
        <f aca="true" t="shared" si="9" ref="F5:F38">IF(ISERROR(H5),"np",H5)</f>
        <v>14</v>
      </c>
      <c r="G5" s="29">
        <f t="shared" si="2"/>
        <v>306</v>
      </c>
      <c r="H5" s="30">
        <f>VLOOKUP($C5,'Combined Women''s Epée'!$C$4:$I$199,H$1-2,FALSE)</f>
        <v>14</v>
      </c>
      <c r="I5" s="32">
        <f aca="true" t="shared" si="10" ref="I5:I38">IF(ISERROR(K5),"np",K5)</f>
        <v>1</v>
      </c>
      <c r="J5" s="29">
        <f t="shared" si="3"/>
        <v>600</v>
      </c>
      <c r="K5" s="30">
        <f>VLOOKUP($C5,'Combined Women''s Epée'!$C$4:$I$199,K$1-2,FALSE)</f>
        <v>1</v>
      </c>
      <c r="L5" s="4">
        <v>1</v>
      </c>
      <c r="M5" s="5">
        <f t="shared" si="4"/>
        <v>400</v>
      </c>
      <c r="O5">
        <f t="shared" si="5"/>
        <v>306</v>
      </c>
      <c r="P5">
        <f t="shared" si="6"/>
        <v>600</v>
      </c>
      <c r="Q5">
        <f t="shared" si="7"/>
        <v>400</v>
      </c>
    </row>
    <row r="6" spans="1:17" ht="12.75">
      <c r="A6" s="2" t="str">
        <f t="shared" si="0"/>
        <v>3</v>
      </c>
      <c r="B6" s="2">
        <f aca="true" t="shared" si="11" ref="B6:B15">TRIM(IF(D6&lt;=V60Cutoff,"%",IF(D6&lt;=V50Cutoff,"#","")))</f>
      </c>
      <c r="C6" s="21" t="s">
        <v>82</v>
      </c>
      <c r="D6" s="20">
        <v>20137</v>
      </c>
      <c r="E6" s="3">
        <f t="shared" si="1"/>
        <v>760</v>
      </c>
      <c r="F6" s="32" t="str">
        <f aca="true" t="shared" si="12" ref="F6:F15">IF(ISERROR(H6),"np",H6)</f>
        <v>np</v>
      </c>
      <c r="G6" s="29">
        <f t="shared" si="2"/>
        <v>0</v>
      </c>
      <c r="H6" s="30" t="str">
        <f>VLOOKUP($C6,'Combined Women''s Epée'!$C$4:$I$199,H$1-2,FALSE)</f>
        <v>np</v>
      </c>
      <c r="I6" s="32">
        <f aca="true" t="shared" si="13" ref="I6:I15">IF(ISERROR(K6),"np",K6)</f>
        <v>5</v>
      </c>
      <c r="J6" s="29">
        <f t="shared" si="3"/>
        <v>420</v>
      </c>
      <c r="K6" s="30">
        <f>VLOOKUP($C6,'Combined Women''s Epée'!$C$4:$I$199,K$1-2,FALSE)</f>
        <v>5</v>
      </c>
      <c r="L6" s="4">
        <v>3</v>
      </c>
      <c r="M6" s="5">
        <f t="shared" si="4"/>
        <v>340</v>
      </c>
      <c r="O6">
        <f aca="true" t="shared" si="14" ref="O6:O11">G6</f>
        <v>0</v>
      </c>
      <c r="P6">
        <f aca="true" t="shared" si="15" ref="P6:P11">J6</f>
        <v>420</v>
      </c>
      <c r="Q6">
        <f aca="true" t="shared" si="16" ref="Q6:Q11">M6</f>
        <v>340</v>
      </c>
    </row>
    <row r="7" spans="1:17" ht="12.75">
      <c r="A7" s="2" t="str">
        <f t="shared" si="0"/>
        <v>4</v>
      </c>
      <c r="B7" s="2">
        <f t="shared" si="8"/>
      </c>
      <c r="C7" s="33" t="s">
        <v>256</v>
      </c>
      <c r="D7" s="20">
        <v>22064</v>
      </c>
      <c r="E7" s="3">
        <f t="shared" si="1"/>
        <v>738</v>
      </c>
      <c r="F7" s="32">
        <f t="shared" si="9"/>
        <v>5</v>
      </c>
      <c r="G7" s="29">
        <f t="shared" si="2"/>
        <v>420</v>
      </c>
      <c r="H7" s="30">
        <f>VLOOKUP($C7,'Combined Women''s Epée'!$C$4:$I$199,H$1-2,FALSE)</f>
        <v>5</v>
      </c>
      <c r="I7" s="32">
        <f t="shared" si="10"/>
        <v>10</v>
      </c>
      <c r="J7" s="29">
        <f t="shared" si="3"/>
        <v>318</v>
      </c>
      <c r="K7" s="30">
        <f>VLOOKUP($C7,'Combined Women''s Epée'!$C$4:$I$199,K$1-2,FALSE)</f>
        <v>10</v>
      </c>
      <c r="L7" s="4">
        <v>10</v>
      </c>
      <c r="M7" s="5">
        <f t="shared" si="4"/>
        <v>212</v>
      </c>
      <c r="O7">
        <f t="shared" si="14"/>
        <v>420</v>
      </c>
      <c r="P7">
        <f t="shared" si="15"/>
        <v>318</v>
      </c>
      <c r="Q7">
        <f t="shared" si="16"/>
        <v>212</v>
      </c>
    </row>
    <row r="8" spans="1:17" ht="12.75">
      <c r="A8" s="2" t="str">
        <f t="shared" si="0"/>
        <v>5</v>
      </c>
      <c r="B8" s="2">
        <f t="shared" si="11"/>
      </c>
      <c r="C8" s="21" t="s">
        <v>64</v>
      </c>
      <c r="D8" s="20">
        <v>21414</v>
      </c>
      <c r="E8" s="3">
        <f t="shared" si="1"/>
        <v>726</v>
      </c>
      <c r="F8" s="32">
        <f t="shared" si="12"/>
        <v>13</v>
      </c>
      <c r="G8" s="29">
        <f t="shared" si="2"/>
        <v>309</v>
      </c>
      <c r="H8" s="30">
        <f>VLOOKUP($C8,'Combined Women''s Epée'!$C$4:$I$199,H$1-2,FALSE)</f>
        <v>13</v>
      </c>
      <c r="I8" s="32">
        <f t="shared" si="13"/>
        <v>6</v>
      </c>
      <c r="J8" s="29">
        <f t="shared" si="3"/>
        <v>417</v>
      </c>
      <c r="K8" s="30">
        <f>VLOOKUP($C8,'Combined Women''s Epée'!$C$4:$I$199,K$1-2,FALSE)</f>
        <v>6</v>
      </c>
      <c r="L8" s="4" t="s">
        <v>3</v>
      </c>
      <c r="M8" s="5">
        <f t="shared" si="4"/>
        <v>0</v>
      </c>
      <c r="O8">
        <f t="shared" si="14"/>
        <v>309</v>
      </c>
      <c r="P8">
        <f t="shared" si="15"/>
        <v>417</v>
      </c>
      <c r="Q8">
        <f t="shared" si="16"/>
        <v>0</v>
      </c>
    </row>
    <row r="9" spans="1:17" ht="12.75">
      <c r="A9" s="2" t="str">
        <f t="shared" si="0"/>
        <v>6</v>
      </c>
      <c r="B9" s="2">
        <f t="shared" si="11"/>
      </c>
      <c r="C9" s="33" t="s">
        <v>299</v>
      </c>
      <c r="D9" s="20">
        <v>21774</v>
      </c>
      <c r="E9" s="3">
        <f t="shared" si="1"/>
        <v>724</v>
      </c>
      <c r="F9" s="32" t="str">
        <f t="shared" si="12"/>
        <v>np</v>
      </c>
      <c r="G9" s="29">
        <f t="shared" si="2"/>
        <v>0</v>
      </c>
      <c r="H9" s="30" t="str">
        <f>VLOOKUP($C9,'Combined Women''s Epée'!$C$4:$I$199,H$1-2,FALSE)</f>
        <v>np</v>
      </c>
      <c r="I9" s="32">
        <f t="shared" si="13"/>
        <v>3</v>
      </c>
      <c r="J9" s="29">
        <f t="shared" si="3"/>
        <v>510</v>
      </c>
      <c r="K9" s="30">
        <f>VLOOKUP($C9,'Combined Women''s Epée'!$C$4:$I$199,K$1-2,FALSE)</f>
        <v>3</v>
      </c>
      <c r="L9" s="4">
        <v>9</v>
      </c>
      <c r="M9" s="5">
        <f t="shared" si="4"/>
        <v>214</v>
      </c>
      <c r="O9">
        <f t="shared" si="14"/>
        <v>0</v>
      </c>
      <c r="P9">
        <f t="shared" si="15"/>
        <v>510</v>
      </c>
      <c r="Q9">
        <f t="shared" si="16"/>
        <v>214</v>
      </c>
    </row>
    <row r="10" spans="1:17" ht="12.75">
      <c r="A10" s="2" t="str">
        <f t="shared" si="0"/>
        <v>7</v>
      </c>
      <c r="B10" s="2">
        <f t="shared" si="11"/>
      </c>
      <c r="C10" s="21" t="s">
        <v>99</v>
      </c>
      <c r="D10" s="20">
        <v>19859</v>
      </c>
      <c r="E10" s="3">
        <f t="shared" si="1"/>
        <v>615</v>
      </c>
      <c r="F10" s="32">
        <f t="shared" si="12"/>
        <v>11</v>
      </c>
      <c r="G10" s="29">
        <f t="shared" si="2"/>
        <v>315</v>
      </c>
      <c r="H10" s="30">
        <f>VLOOKUP($C10,'Combined Women''s Epée'!$C$4:$I$199,H$1-2,FALSE)</f>
        <v>11</v>
      </c>
      <c r="I10" s="32">
        <f t="shared" si="13"/>
        <v>16</v>
      </c>
      <c r="J10" s="29">
        <f t="shared" si="3"/>
        <v>300</v>
      </c>
      <c r="K10" s="30">
        <f>VLOOKUP($C10,'Combined Women''s Epée'!$C$4:$I$199,K$1-2,FALSE)</f>
        <v>16</v>
      </c>
      <c r="L10" s="4" t="s">
        <v>3</v>
      </c>
      <c r="M10" s="5">
        <f t="shared" si="4"/>
        <v>0</v>
      </c>
      <c r="O10">
        <f t="shared" si="14"/>
        <v>315</v>
      </c>
      <c r="P10">
        <f t="shared" si="15"/>
        <v>300</v>
      </c>
      <c r="Q10">
        <f t="shared" si="16"/>
        <v>0</v>
      </c>
    </row>
    <row r="11" spans="1:17" ht="12.75">
      <c r="A11" s="2" t="str">
        <f t="shared" si="0"/>
        <v>8</v>
      </c>
      <c r="B11" s="2">
        <f t="shared" si="11"/>
      </c>
      <c r="C11" s="21" t="s">
        <v>81</v>
      </c>
      <c r="D11" s="20">
        <v>19345</v>
      </c>
      <c r="E11" s="3">
        <f t="shared" si="1"/>
        <v>603</v>
      </c>
      <c r="F11" s="32">
        <f t="shared" si="12"/>
        <v>6</v>
      </c>
      <c r="G11" s="29">
        <f t="shared" si="2"/>
        <v>417</v>
      </c>
      <c r="H11" s="30">
        <f>VLOOKUP($C11,'Combined Women''s Epée'!$C$4:$I$199,H$1-2,FALSE)</f>
        <v>6</v>
      </c>
      <c r="I11" s="32">
        <f t="shared" si="13"/>
        <v>25</v>
      </c>
      <c r="J11" s="29">
        <f t="shared" si="3"/>
        <v>186</v>
      </c>
      <c r="K11" s="30">
        <f>VLOOKUP($C11,'Combined Women''s Epée'!$C$4:$I$199,K$1-2,FALSE)</f>
        <v>25</v>
      </c>
      <c r="L11" s="4" t="s">
        <v>3</v>
      </c>
      <c r="M11" s="5">
        <f t="shared" si="4"/>
        <v>0</v>
      </c>
      <c r="O11">
        <f t="shared" si="14"/>
        <v>417</v>
      </c>
      <c r="P11">
        <f t="shared" si="15"/>
        <v>186</v>
      </c>
      <c r="Q11">
        <f t="shared" si="16"/>
        <v>0</v>
      </c>
    </row>
    <row r="12" spans="1:17" ht="12.75">
      <c r="A12" s="2" t="str">
        <f t="shared" si="0"/>
        <v>9</v>
      </c>
      <c r="B12" s="2">
        <f t="shared" si="8"/>
      </c>
      <c r="C12" s="33" t="s">
        <v>298</v>
      </c>
      <c r="D12" s="20">
        <v>22225</v>
      </c>
      <c r="E12" s="3">
        <f t="shared" si="1"/>
        <v>552</v>
      </c>
      <c r="F12" s="32" t="str">
        <f t="shared" si="9"/>
        <v>np</v>
      </c>
      <c r="G12" s="29">
        <f t="shared" si="2"/>
        <v>0</v>
      </c>
      <c r="H12" s="30" t="str">
        <f>VLOOKUP($C12,'Combined Women''s Epée'!$C$4:$I$199,H$1-2,FALSE)</f>
        <v>np</v>
      </c>
      <c r="I12" s="32">
        <f t="shared" si="10"/>
        <v>2</v>
      </c>
      <c r="J12" s="29">
        <f t="shared" si="3"/>
        <v>552</v>
      </c>
      <c r="K12" s="30">
        <f>VLOOKUP($C12,'Combined Women''s Epée'!$C$4:$I$199,K$1-2,FALSE)</f>
        <v>2</v>
      </c>
      <c r="L12" s="4" t="s">
        <v>3</v>
      </c>
      <c r="M12" s="5">
        <f t="shared" si="4"/>
        <v>0</v>
      </c>
      <c r="O12">
        <f t="shared" si="5"/>
        <v>0</v>
      </c>
      <c r="P12">
        <f t="shared" si="6"/>
        <v>552</v>
      </c>
      <c r="Q12">
        <f t="shared" si="7"/>
        <v>0</v>
      </c>
    </row>
    <row r="13" spans="1:17" ht="12.75">
      <c r="A13" s="2" t="str">
        <f t="shared" si="0"/>
        <v>10</v>
      </c>
      <c r="B13" s="2">
        <f t="shared" si="8"/>
      </c>
      <c r="C13" s="21" t="s">
        <v>100</v>
      </c>
      <c r="D13" s="20">
        <v>21744</v>
      </c>
      <c r="E13" s="3">
        <f t="shared" si="1"/>
        <v>551</v>
      </c>
      <c r="F13" s="32">
        <f t="shared" si="9"/>
        <v>8</v>
      </c>
      <c r="G13" s="29">
        <f t="shared" si="2"/>
        <v>411</v>
      </c>
      <c r="H13" s="30">
        <f>VLOOKUP($C13,'Combined Women''s Epée'!$C$4:$I$199,H$1-2,FALSE)</f>
        <v>8</v>
      </c>
      <c r="I13" s="32" t="str">
        <f t="shared" si="10"/>
        <v>np</v>
      </c>
      <c r="J13" s="29">
        <f t="shared" si="3"/>
        <v>0</v>
      </c>
      <c r="K13" s="30" t="str">
        <f>VLOOKUP($C13,'Combined Women''s Epée'!$C$4:$I$199,K$1-2,FALSE)</f>
        <v>np</v>
      </c>
      <c r="L13" s="4">
        <v>17</v>
      </c>
      <c r="M13" s="5">
        <f t="shared" si="4"/>
        <v>140</v>
      </c>
      <c r="O13">
        <f t="shared" si="5"/>
        <v>411</v>
      </c>
      <c r="P13">
        <f t="shared" si="6"/>
        <v>0</v>
      </c>
      <c r="Q13">
        <f t="shared" si="7"/>
        <v>140</v>
      </c>
    </row>
    <row r="14" spans="1:17" ht="12.75">
      <c r="A14" s="2" t="str">
        <f t="shared" si="0"/>
        <v>11</v>
      </c>
      <c r="B14" s="2">
        <f t="shared" si="8"/>
      </c>
      <c r="C14" s="21" t="s">
        <v>59</v>
      </c>
      <c r="D14" s="20">
        <v>19393</v>
      </c>
      <c r="E14" s="3">
        <f t="shared" si="1"/>
        <v>522</v>
      </c>
      <c r="F14" s="32">
        <f t="shared" si="9"/>
        <v>17</v>
      </c>
      <c r="G14" s="29">
        <f t="shared" si="2"/>
        <v>210</v>
      </c>
      <c r="H14" s="30">
        <f>VLOOKUP($C14,'Combined Women''s Epée'!$C$4:$I$199,H$1-2,FALSE)</f>
        <v>17</v>
      </c>
      <c r="I14" s="32">
        <f t="shared" si="10"/>
        <v>12</v>
      </c>
      <c r="J14" s="29">
        <f t="shared" si="3"/>
        <v>312</v>
      </c>
      <c r="K14" s="30">
        <f>VLOOKUP($C14,'Combined Women''s Epée'!$C$4:$I$199,K$1-2,FALSE)</f>
        <v>12</v>
      </c>
      <c r="L14" s="4" t="s">
        <v>3</v>
      </c>
      <c r="M14" s="5">
        <f t="shared" si="4"/>
        <v>0</v>
      </c>
      <c r="O14">
        <f t="shared" si="5"/>
        <v>210</v>
      </c>
      <c r="P14">
        <f t="shared" si="6"/>
        <v>312</v>
      </c>
      <c r="Q14">
        <f t="shared" si="7"/>
        <v>0</v>
      </c>
    </row>
    <row r="15" spans="1:17" ht="12.75">
      <c r="A15" s="2" t="str">
        <f t="shared" si="0"/>
        <v>12</v>
      </c>
      <c r="B15" s="2">
        <f t="shared" si="11"/>
      </c>
      <c r="C15" s="21" t="s">
        <v>63</v>
      </c>
      <c r="D15" s="20">
        <v>20311</v>
      </c>
      <c r="E15" s="3">
        <f t="shared" si="1"/>
        <v>513</v>
      </c>
      <c r="F15" s="32">
        <f t="shared" si="12"/>
        <v>15</v>
      </c>
      <c r="G15" s="29">
        <f t="shared" si="2"/>
        <v>303</v>
      </c>
      <c r="H15" s="30">
        <f>VLOOKUP($C15,'Combined Women''s Epée'!$C$4:$I$199,H$1-2,FALSE)</f>
        <v>15</v>
      </c>
      <c r="I15" s="32" t="str">
        <f t="shared" si="13"/>
        <v>np</v>
      </c>
      <c r="J15" s="29">
        <f t="shared" si="3"/>
        <v>0</v>
      </c>
      <c r="K15" s="30" t="str">
        <f>VLOOKUP($C15,'Combined Women''s Epée'!$C$4:$I$199,K$1-2,FALSE)</f>
        <v>np</v>
      </c>
      <c r="L15" s="4">
        <v>11</v>
      </c>
      <c r="M15" s="5">
        <f t="shared" si="4"/>
        <v>210</v>
      </c>
      <c r="O15">
        <f t="shared" si="5"/>
        <v>303</v>
      </c>
      <c r="P15">
        <f t="shared" si="6"/>
        <v>0</v>
      </c>
      <c r="Q15">
        <f t="shared" si="7"/>
        <v>210</v>
      </c>
    </row>
    <row r="16" spans="1:17" ht="12.75">
      <c r="A16" s="2" t="str">
        <f t="shared" si="0"/>
        <v>13</v>
      </c>
      <c r="B16" s="2">
        <f t="shared" si="8"/>
      </c>
      <c r="C16" s="33" t="s">
        <v>255</v>
      </c>
      <c r="D16" s="20">
        <v>21410</v>
      </c>
      <c r="E16" s="3">
        <f t="shared" si="1"/>
        <v>510</v>
      </c>
      <c r="F16" s="32">
        <f t="shared" si="9"/>
        <v>3</v>
      </c>
      <c r="G16" s="29">
        <f t="shared" si="2"/>
        <v>510</v>
      </c>
      <c r="H16" s="30">
        <f>VLOOKUP($C16,'Combined Women''s Epée'!$C$4:$I$199,H$1-2,FALSE)</f>
        <v>3</v>
      </c>
      <c r="I16" s="32" t="str">
        <f t="shared" si="10"/>
        <v>np</v>
      </c>
      <c r="J16" s="29">
        <f t="shared" si="3"/>
        <v>0</v>
      </c>
      <c r="K16" s="30" t="str">
        <f>VLOOKUP($C16,'Combined Women''s Epée'!$C$4:$I$199,K$1-2,FALSE)</f>
        <v>np</v>
      </c>
      <c r="L16" s="4" t="s">
        <v>3</v>
      </c>
      <c r="M16" s="5">
        <f t="shared" si="4"/>
        <v>0</v>
      </c>
      <c r="O16">
        <f t="shared" si="5"/>
        <v>510</v>
      </c>
      <c r="P16">
        <f t="shared" si="6"/>
        <v>0</v>
      </c>
      <c r="Q16">
        <f t="shared" si="7"/>
        <v>0</v>
      </c>
    </row>
    <row r="17" spans="1:17" ht="12.75">
      <c r="A17" s="2" t="str">
        <f t="shared" si="0"/>
        <v>14</v>
      </c>
      <c r="B17" s="2">
        <f t="shared" si="8"/>
      </c>
      <c r="C17" s="21" t="s">
        <v>203</v>
      </c>
      <c r="D17" s="20">
        <v>22028</v>
      </c>
      <c r="E17" s="3">
        <f t="shared" si="1"/>
        <v>507</v>
      </c>
      <c r="F17" s="32">
        <f t="shared" si="9"/>
        <v>22</v>
      </c>
      <c r="G17" s="29">
        <f t="shared" si="2"/>
        <v>195</v>
      </c>
      <c r="H17" s="30">
        <f>VLOOKUP($C17,'Combined Women''s Epée'!$C$4:$I$199,H$1-2,FALSE)</f>
        <v>22</v>
      </c>
      <c r="I17" s="32">
        <f t="shared" si="10"/>
        <v>15</v>
      </c>
      <c r="J17" s="29">
        <f t="shared" si="3"/>
        <v>303</v>
      </c>
      <c r="K17" s="30">
        <f>VLOOKUP($C17,'Combined Women''s Epée'!$C$4:$I$199,K$1-2,FALSE)</f>
        <v>15</v>
      </c>
      <c r="L17" s="4">
        <v>14</v>
      </c>
      <c r="M17" s="5">
        <f t="shared" si="4"/>
        <v>204</v>
      </c>
      <c r="O17">
        <f t="shared" si="5"/>
        <v>195</v>
      </c>
      <c r="P17">
        <f t="shared" si="6"/>
        <v>303</v>
      </c>
      <c r="Q17">
        <f t="shared" si="7"/>
        <v>204</v>
      </c>
    </row>
    <row r="18" spans="1:17" ht="12.75">
      <c r="A18" s="2" t="str">
        <f t="shared" si="0"/>
        <v>15</v>
      </c>
      <c r="B18" s="2">
        <f t="shared" si="8"/>
      </c>
      <c r="C18" s="21" t="s">
        <v>60</v>
      </c>
      <c r="D18" s="20">
        <v>21229</v>
      </c>
      <c r="E18" s="3">
        <f t="shared" si="1"/>
        <v>483</v>
      </c>
      <c r="F18" s="32">
        <f t="shared" si="9"/>
        <v>18</v>
      </c>
      <c r="G18" s="29">
        <f t="shared" si="2"/>
        <v>207</v>
      </c>
      <c r="H18" s="30">
        <f>VLOOKUP($C18,'Combined Women''s Epée'!$C$4:$I$199,H$1-2,FALSE)</f>
        <v>18</v>
      </c>
      <c r="I18" s="32" t="str">
        <f t="shared" si="10"/>
        <v>np</v>
      </c>
      <c r="J18" s="29">
        <f t="shared" si="3"/>
        <v>0</v>
      </c>
      <c r="K18" s="30" t="str">
        <f>VLOOKUP($C18,'Combined Women''s Epée'!$C$4:$I$199,K$1-2,FALSE)</f>
        <v>np</v>
      </c>
      <c r="L18" s="4">
        <v>7</v>
      </c>
      <c r="M18" s="5">
        <f t="shared" si="4"/>
        <v>276</v>
      </c>
      <c r="O18">
        <f t="shared" si="5"/>
        <v>207</v>
      </c>
      <c r="P18">
        <f t="shared" si="6"/>
        <v>0</v>
      </c>
      <c r="Q18">
        <f t="shared" si="7"/>
        <v>276</v>
      </c>
    </row>
    <row r="19" spans="1:17" ht="12.75">
      <c r="A19" s="2" t="str">
        <f t="shared" si="0"/>
        <v>16</v>
      </c>
      <c r="B19" s="2">
        <f t="shared" si="8"/>
      </c>
      <c r="C19" s="33" t="s">
        <v>303</v>
      </c>
      <c r="D19" s="20">
        <v>19316</v>
      </c>
      <c r="E19" s="3">
        <f t="shared" si="1"/>
        <v>439</v>
      </c>
      <c r="F19" s="32" t="str">
        <f t="shared" si="9"/>
        <v>np</v>
      </c>
      <c r="G19" s="29">
        <f t="shared" si="2"/>
        <v>0</v>
      </c>
      <c r="H19" s="30" t="str">
        <f>VLOOKUP($C19,'Combined Women''s Epée'!$C$4:$I$199,H$1-2,FALSE)</f>
        <v>np</v>
      </c>
      <c r="I19" s="32">
        <f t="shared" si="10"/>
        <v>32</v>
      </c>
      <c r="J19" s="29">
        <f t="shared" si="3"/>
        <v>165</v>
      </c>
      <c r="K19" s="30">
        <f>VLOOKUP($C19,'Combined Women''s Epée'!$C$4:$I$199,K$1-2,FALSE)</f>
        <v>32</v>
      </c>
      <c r="L19" s="4">
        <v>8</v>
      </c>
      <c r="M19" s="5">
        <f t="shared" si="4"/>
        <v>274</v>
      </c>
      <c r="O19">
        <f t="shared" si="5"/>
        <v>0</v>
      </c>
      <c r="P19">
        <f t="shared" si="6"/>
        <v>165</v>
      </c>
      <c r="Q19">
        <f t="shared" si="7"/>
        <v>274</v>
      </c>
    </row>
    <row r="20" spans="1:17" ht="12.75">
      <c r="A20" s="2" t="str">
        <f t="shared" si="0"/>
        <v>17</v>
      </c>
      <c r="B20" s="2">
        <f>TRIM(IF(D20&lt;=V60Cutoff,"%",IF(D20&lt;=V50Cutoff,"#","")))</f>
      </c>
      <c r="C20" s="21" t="s">
        <v>104</v>
      </c>
      <c r="D20" s="20">
        <v>20485</v>
      </c>
      <c r="E20" s="3">
        <f t="shared" si="1"/>
        <v>412</v>
      </c>
      <c r="F20" s="32" t="str">
        <f>IF(ISERROR(H20),"np",H20)</f>
        <v>np</v>
      </c>
      <c r="G20" s="29">
        <f t="shared" si="2"/>
        <v>0</v>
      </c>
      <c r="H20" s="30" t="str">
        <f>VLOOKUP($C20,'Combined Women''s Epée'!$C$4:$I$199,H$1-2,FALSE)</f>
        <v>np</v>
      </c>
      <c r="I20" s="32">
        <f>IF(ISERROR(K20),"np",K20)</f>
        <v>19</v>
      </c>
      <c r="J20" s="29">
        <f t="shared" si="3"/>
        <v>204</v>
      </c>
      <c r="K20" s="30">
        <f>VLOOKUP($C20,'Combined Women''s Epée'!$C$4:$I$199,K$1-2,FALSE)</f>
        <v>19</v>
      </c>
      <c r="L20" s="4">
        <v>12</v>
      </c>
      <c r="M20" s="5">
        <f t="shared" si="4"/>
        <v>208</v>
      </c>
      <c r="O20">
        <f t="shared" si="5"/>
        <v>0</v>
      </c>
      <c r="P20">
        <f t="shared" si="6"/>
        <v>204</v>
      </c>
      <c r="Q20">
        <f t="shared" si="7"/>
        <v>208</v>
      </c>
    </row>
    <row r="21" spans="1:17" ht="12.75">
      <c r="A21" s="2" t="str">
        <f t="shared" si="0"/>
        <v>18</v>
      </c>
      <c r="B21" s="2">
        <f>TRIM(IF(D21&lt;=V60Cutoff,"%",IF(D21&lt;=V50Cutoff,"#","")))</f>
      </c>
      <c r="C21" s="33" t="s">
        <v>207</v>
      </c>
      <c r="D21" s="20">
        <v>19872</v>
      </c>
      <c r="E21" s="3">
        <f t="shared" si="1"/>
        <v>372</v>
      </c>
      <c r="F21" s="32">
        <f>IF(ISERROR(H21),"np",H21)</f>
        <v>29</v>
      </c>
      <c r="G21" s="29">
        <f t="shared" si="2"/>
        <v>174</v>
      </c>
      <c r="H21" s="30">
        <f>VLOOKUP($C21,'Combined Women''s Epée'!$C$4:$I$199,H$1-2,FALSE)</f>
        <v>29</v>
      </c>
      <c r="I21" s="32">
        <f>IF(ISERROR(K21),"np",K21)</f>
        <v>21</v>
      </c>
      <c r="J21" s="29">
        <f t="shared" si="3"/>
        <v>198</v>
      </c>
      <c r="K21" s="30">
        <f>VLOOKUP($C21,'Combined Women''s Epée'!$C$4:$I$199,K$1-2,FALSE)</f>
        <v>21</v>
      </c>
      <c r="L21" s="4">
        <v>24</v>
      </c>
      <c r="M21" s="5">
        <f t="shared" si="4"/>
        <v>126</v>
      </c>
      <c r="O21">
        <f t="shared" si="5"/>
        <v>174</v>
      </c>
      <c r="P21">
        <f t="shared" si="6"/>
        <v>198</v>
      </c>
      <c r="Q21">
        <f t="shared" si="7"/>
        <v>126</v>
      </c>
    </row>
    <row r="22" spans="1:17" ht="12.75">
      <c r="A22" s="2" t="str">
        <f t="shared" si="0"/>
        <v>19</v>
      </c>
      <c r="B22" s="2">
        <f t="shared" si="8"/>
      </c>
      <c r="C22" s="21" t="s">
        <v>202</v>
      </c>
      <c r="D22" s="20">
        <v>21953</v>
      </c>
      <c r="E22" s="3">
        <f t="shared" si="1"/>
        <v>368</v>
      </c>
      <c r="F22" s="32" t="str">
        <f t="shared" si="9"/>
        <v>np</v>
      </c>
      <c r="G22" s="29">
        <f t="shared" si="2"/>
        <v>0</v>
      </c>
      <c r="H22" s="30" t="e">
        <f>VLOOKUP($C22,'Combined Women''s Epée'!$C$4:$I$199,H$1-2,FALSE)</f>
        <v>#N/A</v>
      </c>
      <c r="I22" s="32" t="str">
        <f t="shared" si="10"/>
        <v>np</v>
      </c>
      <c r="J22" s="29">
        <f t="shared" si="3"/>
        <v>0</v>
      </c>
      <c r="K22" s="30" t="e">
        <f>VLOOKUP($C22,'Combined Women''s Epée'!$C$4:$I$199,K$1-2,FALSE)</f>
        <v>#N/A</v>
      </c>
      <c r="L22" s="4">
        <v>2</v>
      </c>
      <c r="M22" s="5">
        <f t="shared" si="4"/>
        <v>368</v>
      </c>
      <c r="O22">
        <f t="shared" si="5"/>
        <v>0</v>
      </c>
      <c r="P22">
        <f t="shared" si="6"/>
        <v>0</v>
      </c>
      <c r="Q22">
        <f t="shared" si="7"/>
        <v>368</v>
      </c>
    </row>
    <row r="23" spans="1:17" ht="12.75">
      <c r="A23" s="2" t="str">
        <f t="shared" si="0"/>
        <v>20</v>
      </c>
      <c r="B23" s="2">
        <f t="shared" si="8"/>
      </c>
      <c r="C23" s="21" t="s">
        <v>98</v>
      </c>
      <c r="D23" s="20">
        <v>21603</v>
      </c>
      <c r="E23" s="3">
        <f t="shared" si="1"/>
        <v>340</v>
      </c>
      <c r="F23" s="32" t="str">
        <f t="shared" si="9"/>
        <v>np</v>
      </c>
      <c r="G23" s="29">
        <f t="shared" si="2"/>
        <v>0</v>
      </c>
      <c r="H23" s="30" t="e">
        <f>VLOOKUP($C23,'Combined Women''s Epée'!$C$4:$I$199,H$1-2,FALSE)</f>
        <v>#N/A</v>
      </c>
      <c r="I23" s="32" t="str">
        <f t="shared" si="10"/>
        <v>np</v>
      </c>
      <c r="J23" s="29">
        <f t="shared" si="3"/>
        <v>0</v>
      </c>
      <c r="K23" s="30" t="e">
        <f>VLOOKUP($C23,'Combined Women''s Epée'!$C$4:$I$199,K$1-2,FALSE)</f>
        <v>#N/A</v>
      </c>
      <c r="L23" s="4">
        <v>3</v>
      </c>
      <c r="M23" s="5">
        <f t="shared" si="4"/>
        <v>340</v>
      </c>
      <c r="O23">
        <f t="shared" si="5"/>
        <v>0</v>
      </c>
      <c r="P23">
        <f t="shared" si="6"/>
        <v>0</v>
      </c>
      <c r="Q23">
        <f t="shared" si="7"/>
        <v>340</v>
      </c>
    </row>
    <row r="24" spans="1:17" ht="12.75">
      <c r="A24" s="2" t="str">
        <f t="shared" si="0"/>
        <v>21</v>
      </c>
      <c r="B24" s="2">
        <f t="shared" si="8"/>
      </c>
      <c r="C24" s="33" t="s">
        <v>260</v>
      </c>
      <c r="D24" s="20">
        <v>20607</v>
      </c>
      <c r="E24" s="3">
        <f t="shared" si="1"/>
        <v>321</v>
      </c>
      <c r="F24" s="32">
        <f t="shared" si="9"/>
        <v>9</v>
      </c>
      <c r="G24" s="29">
        <f t="shared" si="2"/>
        <v>321</v>
      </c>
      <c r="H24" s="30">
        <f>VLOOKUP($C24,'Combined Women''s Epée'!$C$4:$I$199,H$1-2,FALSE)</f>
        <v>9</v>
      </c>
      <c r="I24" s="32" t="str">
        <f t="shared" si="10"/>
        <v>np</v>
      </c>
      <c r="J24" s="29">
        <f t="shared" si="3"/>
        <v>0</v>
      </c>
      <c r="K24" s="30" t="str">
        <f>VLOOKUP($C24,'Combined Women''s Epée'!$C$4:$I$199,K$1-2,FALSE)</f>
        <v>np</v>
      </c>
      <c r="L24" s="4" t="s">
        <v>3</v>
      </c>
      <c r="M24" s="5">
        <f t="shared" si="4"/>
        <v>0</v>
      </c>
      <c r="O24">
        <f t="shared" si="5"/>
        <v>321</v>
      </c>
      <c r="P24">
        <f t="shared" si="6"/>
        <v>0</v>
      </c>
      <c r="Q24">
        <f t="shared" si="7"/>
        <v>0</v>
      </c>
    </row>
    <row r="25" spans="1:17" ht="12.75">
      <c r="A25" s="2" t="str">
        <f t="shared" si="0"/>
        <v>22</v>
      </c>
      <c r="B25" s="2">
        <f t="shared" si="8"/>
      </c>
      <c r="C25" s="33" t="s">
        <v>301</v>
      </c>
      <c r="D25" s="20">
        <v>20212</v>
      </c>
      <c r="E25" s="3">
        <f t="shared" si="1"/>
        <v>320</v>
      </c>
      <c r="F25" s="32" t="str">
        <f t="shared" si="9"/>
        <v>np</v>
      </c>
      <c r="G25" s="29">
        <f t="shared" si="2"/>
        <v>0</v>
      </c>
      <c r="H25" s="30" t="str">
        <f>VLOOKUP($C25,'Combined Women''s Epée'!$C$4:$I$199,H$1-2,FALSE)</f>
        <v>np</v>
      </c>
      <c r="I25" s="32">
        <f t="shared" si="10"/>
        <v>23</v>
      </c>
      <c r="J25" s="29">
        <f t="shared" si="3"/>
        <v>192</v>
      </c>
      <c r="K25" s="30">
        <f>VLOOKUP($C25,'Combined Women''s Epée'!$C$4:$I$199,K$1-2,FALSE)</f>
        <v>23</v>
      </c>
      <c r="L25" s="4">
        <v>23</v>
      </c>
      <c r="M25" s="5">
        <f t="shared" si="4"/>
        <v>128</v>
      </c>
      <c r="O25">
        <f t="shared" si="5"/>
        <v>0</v>
      </c>
      <c r="P25">
        <f t="shared" si="6"/>
        <v>192</v>
      </c>
      <c r="Q25">
        <f t="shared" si="7"/>
        <v>128</v>
      </c>
    </row>
    <row r="26" spans="1:17" ht="12.75">
      <c r="A26" s="2" t="str">
        <f t="shared" si="0"/>
        <v>23</v>
      </c>
      <c r="B26" s="2">
        <f t="shared" si="8"/>
      </c>
      <c r="C26" s="21" t="s">
        <v>62</v>
      </c>
      <c r="D26" s="20">
        <v>20530</v>
      </c>
      <c r="E26" s="3">
        <f t="shared" si="1"/>
        <v>312</v>
      </c>
      <c r="F26" s="32">
        <f t="shared" si="9"/>
        <v>12</v>
      </c>
      <c r="G26" s="29">
        <f t="shared" si="2"/>
        <v>312</v>
      </c>
      <c r="H26" s="30">
        <f>VLOOKUP($C26,'Combined Women''s Epée'!$C$4:$I$199,H$1-2,FALSE)</f>
        <v>12</v>
      </c>
      <c r="I26" s="32" t="str">
        <f t="shared" si="10"/>
        <v>np</v>
      </c>
      <c r="J26" s="29">
        <f t="shared" si="3"/>
        <v>0</v>
      </c>
      <c r="K26" s="30" t="str">
        <f>VLOOKUP($C26,'Combined Women''s Epée'!$C$4:$I$199,K$1-2,FALSE)</f>
        <v>np</v>
      </c>
      <c r="L26" s="4" t="s">
        <v>3</v>
      </c>
      <c r="M26" s="5">
        <f t="shared" si="4"/>
        <v>0</v>
      </c>
      <c r="O26">
        <f t="shared" si="5"/>
        <v>312</v>
      </c>
      <c r="P26">
        <f t="shared" si="6"/>
        <v>0</v>
      </c>
      <c r="Q26">
        <f t="shared" si="7"/>
        <v>0</v>
      </c>
    </row>
    <row r="27" spans="1:17" ht="12.75">
      <c r="A27" s="2" t="str">
        <f t="shared" si="0"/>
        <v>24</v>
      </c>
      <c r="B27" s="2">
        <f>TRIM(IF(D27&lt;=V60Cutoff,"%",IF(D27&lt;=V50Cutoff,"#","")))</f>
      </c>
      <c r="C27" s="33" t="s">
        <v>259</v>
      </c>
      <c r="D27" s="20">
        <v>21264</v>
      </c>
      <c r="E27" s="3">
        <f t="shared" si="1"/>
        <v>310</v>
      </c>
      <c r="F27" s="32">
        <f>IF(ISERROR(H27),"np",H27)</f>
        <v>27</v>
      </c>
      <c r="G27" s="29">
        <f t="shared" si="2"/>
        <v>180</v>
      </c>
      <c r="H27" s="30">
        <f>VLOOKUP($C27,'Combined Women''s Epée'!$C$4:$I$199,H$1-2,FALSE)</f>
        <v>27</v>
      </c>
      <c r="I27" s="32" t="str">
        <f>IF(ISERROR(K27),"np",K27)</f>
        <v>np</v>
      </c>
      <c r="J27" s="29">
        <f t="shared" si="3"/>
        <v>0</v>
      </c>
      <c r="K27" s="30" t="str">
        <f>VLOOKUP($C27,'Combined Women''s Epée'!$C$4:$I$199,K$1-2,FALSE)</f>
        <v>np</v>
      </c>
      <c r="L27" s="4">
        <v>22</v>
      </c>
      <c r="M27" s="5">
        <f t="shared" si="4"/>
        <v>130</v>
      </c>
      <c r="O27">
        <f t="shared" si="5"/>
        <v>180</v>
      </c>
      <c r="P27">
        <f t="shared" si="6"/>
        <v>0</v>
      </c>
      <c r="Q27">
        <f t="shared" si="7"/>
        <v>130</v>
      </c>
    </row>
    <row r="28" spans="1:17" ht="12.75">
      <c r="A28" s="2" t="str">
        <f t="shared" si="0"/>
        <v>25</v>
      </c>
      <c r="B28" s="2">
        <f t="shared" si="8"/>
      </c>
      <c r="C28" s="33" t="s">
        <v>302</v>
      </c>
      <c r="D28" s="20">
        <v>21819</v>
      </c>
      <c r="E28" s="3">
        <f t="shared" si="1"/>
        <v>309</v>
      </c>
      <c r="F28" s="32" t="str">
        <f t="shared" si="9"/>
        <v>np</v>
      </c>
      <c r="G28" s="29">
        <f t="shared" si="2"/>
        <v>0</v>
      </c>
      <c r="H28" s="30" t="str">
        <f>VLOOKUP($C28,'Combined Women''s Epée'!$C$4:$I$199,H$1-2,FALSE)</f>
        <v>np</v>
      </c>
      <c r="I28" s="32">
        <f t="shared" si="10"/>
        <v>30</v>
      </c>
      <c r="J28" s="29">
        <f t="shared" si="3"/>
        <v>171</v>
      </c>
      <c r="K28" s="30">
        <f>VLOOKUP($C28,'Combined Women''s Epée'!$C$4:$I$199,K$1-2,FALSE)</f>
        <v>30</v>
      </c>
      <c r="L28" s="4">
        <v>18</v>
      </c>
      <c r="M28" s="5">
        <f t="shared" si="4"/>
        <v>138</v>
      </c>
      <c r="O28">
        <f>G28</f>
        <v>0</v>
      </c>
      <c r="P28">
        <f>J28</f>
        <v>171</v>
      </c>
      <c r="Q28">
        <f>M28</f>
        <v>138</v>
      </c>
    </row>
    <row r="29" spans="1:17" ht="12.75">
      <c r="A29" s="2" t="str">
        <f t="shared" si="0"/>
        <v>26</v>
      </c>
      <c r="B29" s="2">
        <f aca="true" t="shared" si="17" ref="B29:B34">TRIM(IF(D29&lt;=V60Cutoff,"%",IF(D29&lt;=V50Cutoff,"#","")))</f>
      </c>
      <c r="C29" s="34" t="s">
        <v>406</v>
      </c>
      <c r="D29" s="20">
        <v>22464</v>
      </c>
      <c r="E29" s="3">
        <f t="shared" si="1"/>
        <v>278</v>
      </c>
      <c r="F29" s="32" t="str">
        <f aca="true" t="shared" si="18" ref="F29:F34">IF(ISERROR(H29),"np",H29)</f>
        <v>np</v>
      </c>
      <c r="G29" s="29">
        <f t="shared" si="2"/>
        <v>0</v>
      </c>
      <c r="H29" s="30" t="e">
        <f>VLOOKUP($C29,'Combined Women''s Epée'!$C$4:$I$199,H$1-2,FALSE)</f>
        <v>#N/A</v>
      </c>
      <c r="I29" s="32" t="str">
        <f aca="true" t="shared" si="19" ref="I29:I34">IF(ISERROR(K29),"np",K29)</f>
        <v>np</v>
      </c>
      <c r="J29" s="29">
        <f t="shared" si="3"/>
        <v>0</v>
      </c>
      <c r="K29" s="30" t="e">
        <f>VLOOKUP($C29,'Combined Women''s Epée'!$C$4:$I$199,K$1-2,FALSE)</f>
        <v>#N/A</v>
      </c>
      <c r="L29" s="4">
        <v>6</v>
      </c>
      <c r="M29" s="5">
        <f t="shared" si="4"/>
        <v>278</v>
      </c>
      <c r="O29">
        <f aca="true" t="shared" si="20" ref="O29:O34">G29</f>
        <v>0</v>
      </c>
      <c r="P29">
        <f aca="true" t="shared" si="21" ref="P29:P34">J29</f>
        <v>0</v>
      </c>
      <c r="Q29">
        <f aca="true" t="shared" si="22" ref="Q29:Q34">M29</f>
        <v>278</v>
      </c>
    </row>
    <row r="30" spans="1:17" ht="12.75">
      <c r="A30" s="2" t="str">
        <f t="shared" si="0"/>
        <v>27</v>
      </c>
      <c r="B30" s="2">
        <f t="shared" si="17"/>
      </c>
      <c r="C30" s="33" t="s">
        <v>304</v>
      </c>
      <c r="D30" s="20">
        <v>20095</v>
      </c>
      <c r="E30" s="3">
        <f t="shared" si="1"/>
        <v>224</v>
      </c>
      <c r="F30" s="32" t="str">
        <f t="shared" si="18"/>
        <v>np</v>
      </c>
      <c r="G30" s="29">
        <f t="shared" si="2"/>
        <v>0</v>
      </c>
      <c r="H30" s="30" t="str">
        <f>VLOOKUP($C30,'Combined Women''s Epée'!$C$4:$I$199,H$1-2,FALSE)</f>
        <v>np</v>
      </c>
      <c r="I30" s="32">
        <f t="shared" si="19"/>
        <v>33</v>
      </c>
      <c r="J30" s="29">
        <f t="shared" si="3"/>
        <v>100</v>
      </c>
      <c r="K30" s="30">
        <f>VLOOKUP($C30,'Combined Women''s Epée'!$C$4:$I$199,K$1-2,FALSE)</f>
        <v>33</v>
      </c>
      <c r="L30" s="4">
        <v>25</v>
      </c>
      <c r="M30" s="5">
        <f t="shared" si="4"/>
        <v>124</v>
      </c>
      <c r="O30">
        <f t="shared" si="20"/>
        <v>0</v>
      </c>
      <c r="P30">
        <f t="shared" si="21"/>
        <v>100</v>
      </c>
      <c r="Q30">
        <f t="shared" si="22"/>
        <v>124</v>
      </c>
    </row>
    <row r="31" spans="1:17" ht="12.75">
      <c r="A31" s="2" t="str">
        <f t="shared" si="0"/>
        <v>28</v>
      </c>
      <c r="B31" s="2">
        <f t="shared" si="17"/>
      </c>
      <c r="C31" s="21" t="s">
        <v>94</v>
      </c>
      <c r="D31" s="20">
        <v>21756</v>
      </c>
      <c r="E31" s="3">
        <f t="shared" si="1"/>
        <v>207</v>
      </c>
      <c r="F31" s="32" t="str">
        <f t="shared" si="18"/>
        <v>np</v>
      </c>
      <c r="G31" s="29">
        <f t="shared" si="2"/>
        <v>0</v>
      </c>
      <c r="H31" s="30" t="str">
        <f>VLOOKUP($C31,'Combined Women''s Epée'!$C$4:$I$199,H$1-2,FALSE)</f>
        <v>np</v>
      </c>
      <c r="I31" s="32">
        <f t="shared" si="19"/>
        <v>18</v>
      </c>
      <c r="J31" s="29">
        <f t="shared" si="3"/>
        <v>207</v>
      </c>
      <c r="K31" s="30">
        <f>VLOOKUP($C31,'Combined Women''s Epée'!$C$4:$I$199,K$1-2,FALSE)</f>
        <v>18</v>
      </c>
      <c r="L31" s="4" t="s">
        <v>3</v>
      </c>
      <c r="M31" s="5">
        <f t="shared" si="4"/>
        <v>0</v>
      </c>
      <c r="O31">
        <f t="shared" si="20"/>
        <v>0</v>
      </c>
      <c r="P31">
        <f t="shared" si="21"/>
        <v>207</v>
      </c>
      <c r="Q31">
        <f t="shared" si="22"/>
        <v>0</v>
      </c>
    </row>
    <row r="32" spans="1:17" ht="12.75">
      <c r="A32" s="2" t="str">
        <f t="shared" si="0"/>
        <v>29</v>
      </c>
      <c r="B32" s="2">
        <f t="shared" si="17"/>
      </c>
      <c r="C32" s="34" t="s">
        <v>407</v>
      </c>
      <c r="D32" s="20">
        <v>20095</v>
      </c>
      <c r="E32" s="3">
        <f t="shared" si="1"/>
        <v>206</v>
      </c>
      <c r="F32" s="32" t="str">
        <f t="shared" si="18"/>
        <v>np</v>
      </c>
      <c r="G32" s="29">
        <f t="shared" si="2"/>
        <v>0</v>
      </c>
      <c r="H32" s="30" t="e">
        <f>VLOOKUP($C32,'Combined Women''s Epée'!$C$4:$I$199,H$1-2,FALSE)</f>
        <v>#N/A</v>
      </c>
      <c r="I32" s="32" t="str">
        <f t="shared" si="19"/>
        <v>np</v>
      </c>
      <c r="J32" s="29">
        <f t="shared" si="3"/>
        <v>0</v>
      </c>
      <c r="K32" s="30" t="e">
        <f>VLOOKUP($C32,'Combined Women''s Epée'!$C$4:$I$199,K$1-2,FALSE)</f>
        <v>#N/A</v>
      </c>
      <c r="L32" s="4">
        <v>13</v>
      </c>
      <c r="M32" s="5">
        <f t="shared" si="4"/>
        <v>206</v>
      </c>
      <c r="O32">
        <f t="shared" si="20"/>
        <v>0</v>
      </c>
      <c r="P32">
        <f t="shared" si="21"/>
        <v>0</v>
      </c>
      <c r="Q32">
        <f t="shared" si="22"/>
        <v>206</v>
      </c>
    </row>
    <row r="33" spans="1:17" ht="12.75">
      <c r="A33" s="2" t="str">
        <f t="shared" si="0"/>
        <v>30</v>
      </c>
      <c r="B33" s="2">
        <f t="shared" si="17"/>
      </c>
      <c r="C33" s="34" t="s">
        <v>408</v>
      </c>
      <c r="D33" s="20">
        <v>20752</v>
      </c>
      <c r="E33" s="3">
        <f t="shared" si="1"/>
        <v>202</v>
      </c>
      <c r="F33" s="32" t="str">
        <f t="shared" si="18"/>
        <v>np</v>
      </c>
      <c r="G33" s="29">
        <f t="shared" si="2"/>
        <v>0</v>
      </c>
      <c r="H33" s="30" t="e">
        <f>VLOOKUP($C33,'Combined Women''s Epée'!$C$4:$I$199,H$1-2,FALSE)</f>
        <v>#N/A</v>
      </c>
      <c r="I33" s="32" t="str">
        <f t="shared" si="19"/>
        <v>np</v>
      </c>
      <c r="J33" s="29">
        <f t="shared" si="3"/>
        <v>0</v>
      </c>
      <c r="K33" s="30" t="e">
        <f>VLOOKUP($C33,'Combined Women''s Epée'!$C$4:$I$199,K$1-2,FALSE)</f>
        <v>#N/A</v>
      </c>
      <c r="L33" s="4">
        <v>15</v>
      </c>
      <c r="M33" s="5">
        <f t="shared" si="4"/>
        <v>202</v>
      </c>
      <c r="O33">
        <f t="shared" si="20"/>
        <v>0</v>
      </c>
      <c r="P33">
        <f t="shared" si="21"/>
        <v>0</v>
      </c>
      <c r="Q33">
        <f t="shared" si="22"/>
        <v>202</v>
      </c>
    </row>
    <row r="34" spans="1:17" ht="12.75">
      <c r="A34" s="2" t="str">
        <f t="shared" si="0"/>
        <v>31</v>
      </c>
      <c r="B34" s="2">
        <f t="shared" si="17"/>
      </c>
      <c r="C34" s="34" t="s">
        <v>409</v>
      </c>
      <c r="D34" s="20">
        <v>20264</v>
      </c>
      <c r="E34" s="3">
        <f t="shared" si="1"/>
        <v>200</v>
      </c>
      <c r="F34" s="32" t="str">
        <f t="shared" si="18"/>
        <v>np</v>
      </c>
      <c r="G34" s="29">
        <f t="shared" si="2"/>
        <v>0</v>
      </c>
      <c r="H34" s="30" t="e">
        <f>VLOOKUP($C34,'Combined Women''s Epée'!$C$4:$I$199,H$1-2,FALSE)</f>
        <v>#N/A</v>
      </c>
      <c r="I34" s="32" t="str">
        <f t="shared" si="19"/>
        <v>np</v>
      </c>
      <c r="J34" s="29">
        <f t="shared" si="3"/>
        <v>0</v>
      </c>
      <c r="K34" s="30" t="e">
        <f>VLOOKUP($C34,'Combined Women''s Epée'!$C$4:$I$199,K$1-2,FALSE)</f>
        <v>#N/A</v>
      </c>
      <c r="L34" s="4">
        <v>16</v>
      </c>
      <c r="M34" s="5">
        <f t="shared" si="4"/>
        <v>200</v>
      </c>
      <c r="O34">
        <f t="shared" si="20"/>
        <v>0</v>
      </c>
      <c r="P34">
        <f t="shared" si="21"/>
        <v>0</v>
      </c>
      <c r="Q34">
        <f t="shared" si="22"/>
        <v>200</v>
      </c>
    </row>
    <row r="35" spans="1:17" ht="12.75">
      <c r="A35" s="2" t="str">
        <f t="shared" si="0"/>
        <v>32</v>
      </c>
      <c r="B35" s="2">
        <f t="shared" si="8"/>
      </c>
      <c r="C35" s="21" t="s">
        <v>103</v>
      </c>
      <c r="D35" s="20">
        <v>21554</v>
      </c>
      <c r="E35" s="3">
        <f t="shared" si="1"/>
        <v>198</v>
      </c>
      <c r="F35" s="32">
        <f t="shared" si="9"/>
        <v>21</v>
      </c>
      <c r="G35" s="29">
        <f t="shared" si="2"/>
        <v>198</v>
      </c>
      <c r="H35" s="30">
        <f>VLOOKUP($C35,'Combined Women''s Epée'!$C$4:$I$199,H$1-2,FALSE)</f>
        <v>21</v>
      </c>
      <c r="I35" s="32" t="str">
        <f t="shared" si="10"/>
        <v>np</v>
      </c>
      <c r="J35" s="29">
        <f t="shared" si="3"/>
        <v>0</v>
      </c>
      <c r="K35" s="30" t="str">
        <f>VLOOKUP($C35,'Combined Women''s Epée'!$C$4:$I$199,K$1-2,FALSE)</f>
        <v>np</v>
      </c>
      <c r="L35" s="4" t="s">
        <v>3</v>
      </c>
      <c r="M35" s="5">
        <f t="shared" si="4"/>
        <v>0</v>
      </c>
      <c r="O35">
        <f t="shared" si="5"/>
        <v>198</v>
      </c>
      <c r="P35">
        <f t="shared" si="6"/>
        <v>0</v>
      </c>
      <c r="Q35">
        <f t="shared" si="7"/>
        <v>0</v>
      </c>
    </row>
    <row r="36" spans="1:17" ht="12.75">
      <c r="A36" s="2" t="str">
        <f t="shared" si="0"/>
        <v>33</v>
      </c>
      <c r="B36" s="2">
        <f t="shared" si="8"/>
      </c>
      <c r="C36" s="21" t="s">
        <v>80</v>
      </c>
      <c r="D36" s="20">
        <v>19289</v>
      </c>
      <c r="E36" s="3">
        <f t="shared" si="1"/>
        <v>177</v>
      </c>
      <c r="F36" s="32" t="str">
        <f t="shared" si="9"/>
        <v>np</v>
      </c>
      <c r="G36" s="29">
        <f t="shared" si="2"/>
        <v>0</v>
      </c>
      <c r="H36" s="30" t="str">
        <f>VLOOKUP($C36,'Combined Women''s Epée'!$C$4:$I$199,H$1-2,FALSE)</f>
        <v>np</v>
      </c>
      <c r="I36" s="32">
        <f t="shared" si="10"/>
        <v>28</v>
      </c>
      <c r="J36" s="29">
        <f t="shared" si="3"/>
        <v>177</v>
      </c>
      <c r="K36" s="30">
        <f>VLOOKUP($C36,'Combined Women''s Epée'!$C$4:$I$199,K$1-2,FALSE)</f>
        <v>28</v>
      </c>
      <c r="L36" s="4" t="s">
        <v>3</v>
      </c>
      <c r="M36" s="5">
        <f t="shared" si="4"/>
        <v>0</v>
      </c>
      <c r="O36">
        <f t="shared" si="5"/>
        <v>0</v>
      </c>
      <c r="P36">
        <f t="shared" si="6"/>
        <v>177</v>
      </c>
      <c r="Q36">
        <f t="shared" si="7"/>
        <v>0</v>
      </c>
    </row>
    <row r="37" spans="1:17" ht="12.75">
      <c r="A37" s="2" t="str">
        <f t="shared" si="0"/>
        <v>34</v>
      </c>
      <c r="B37" s="2">
        <f t="shared" si="8"/>
      </c>
      <c r="C37" s="34" t="s">
        <v>347</v>
      </c>
      <c r="D37" s="20">
        <v>20847</v>
      </c>
      <c r="E37" s="3">
        <f t="shared" si="1"/>
        <v>136</v>
      </c>
      <c r="F37" s="32" t="str">
        <f t="shared" si="9"/>
        <v>np</v>
      </c>
      <c r="G37" s="29">
        <f t="shared" si="2"/>
        <v>0</v>
      </c>
      <c r="H37" s="30" t="e">
        <f>VLOOKUP($C37,'Combined Women''s Epée'!$C$4:$I$199,H$1-2,FALSE)</f>
        <v>#N/A</v>
      </c>
      <c r="I37" s="32" t="str">
        <f t="shared" si="10"/>
        <v>np</v>
      </c>
      <c r="J37" s="29">
        <f t="shared" si="3"/>
        <v>0</v>
      </c>
      <c r="K37" s="30" t="e">
        <f>VLOOKUP($C37,'Combined Women''s Epée'!$C$4:$I$199,K$1-2,FALSE)</f>
        <v>#N/A</v>
      </c>
      <c r="L37" s="4">
        <v>19</v>
      </c>
      <c r="M37" s="5">
        <f t="shared" si="4"/>
        <v>136</v>
      </c>
      <c r="O37">
        <f t="shared" si="5"/>
        <v>0</v>
      </c>
      <c r="P37">
        <f t="shared" si="6"/>
        <v>0</v>
      </c>
      <c r="Q37">
        <f t="shared" si="7"/>
        <v>136</v>
      </c>
    </row>
    <row r="38" spans="1:17" ht="12.75">
      <c r="A38" s="2" t="str">
        <f t="shared" si="0"/>
        <v>35</v>
      </c>
      <c r="B38" s="2">
        <f t="shared" si="8"/>
      </c>
      <c r="C38" s="34" t="s">
        <v>410</v>
      </c>
      <c r="D38" s="20">
        <v>20472</v>
      </c>
      <c r="E38" s="3">
        <f t="shared" si="1"/>
        <v>134</v>
      </c>
      <c r="F38" s="32" t="str">
        <f t="shared" si="9"/>
        <v>np</v>
      </c>
      <c r="G38" s="29">
        <f t="shared" si="2"/>
        <v>0</v>
      </c>
      <c r="H38" s="30" t="e">
        <f>VLOOKUP($C38,'Combined Women''s Epée'!$C$4:$I$199,H$1-2,FALSE)</f>
        <v>#N/A</v>
      </c>
      <c r="I38" s="32" t="str">
        <f t="shared" si="10"/>
        <v>np</v>
      </c>
      <c r="J38" s="29">
        <f t="shared" si="3"/>
        <v>0</v>
      </c>
      <c r="K38" s="30" t="e">
        <f>VLOOKUP($C38,'Combined Women''s Epée'!$C$4:$I$199,K$1-2,FALSE)</f>
        <v>#N/A</v>
      </c>
      <c r="L38" s="4">
        <v>20</v>
      </c>
      <c r="M38" s="5">
        <f t="shared" si="4"/>
        <v>134</v>
      </c>
      <c r="O38">
        <f>G38</f>
        <v>0</v>
      </c>
      <c r="P38">
        <f>J38</f>
        <v>0</v>
      </c>
      <c r="Q38">
        <f>M38</f>
        <v>134</v>
      </c>
    </row>
    <row r="39" spans="1:17" ht="12.75">
      <c r="A39" s="2" t="str">
        <f t="shared" si="0"/>
        <v>36</v>
      </c>
      <c r="B39" s="2">
        <f>TRIM(IF(D39&lt;=V60Cutoff,"%",IF(D39&lt;=V50Cutoff,"#","")))</f>
      </c>
      <c r="C39" s="34" t="s">
        <v>411</v>
      </c>
      <c r="D39" s="20">
        <v>21587</v>
      </c>
      <c r="E39" s="3">
        <f t="shared" si="1"/>
        <v>132</v>
      </c>
      <c r="F39" s="32" t="str">
        <f>IF(ISERROR(H39),"np",H39)</f>
        <v>np</v>
      </c>
      <c r="G39" s="29">
        <f t="shared" si="2"/>
        <v>0</v>
      </c>
      <c r="H39" s="30" t="e">
        <f>VLOOKUP($C39,'Combined Women''s Epée'!$C$4:$I$199,H$1-2,FALSE)</f>
        <v>#N/A</v>
      </c>
      <c r="I39" s="32" t="str">
        <f>IF(ISERROR(K39),"np",K39)</f>
        <v>np</v>
      </c>
      <c r="J39" s="29">
        <f t="shared" si="3"/>
        <v>0</v>
      </c>
      <c r="K39" s="30" t="e">
        <f>VLOOKUP($C39,'Combined Women''s Epée'!$C$4:$I$199,K$1-2,FALSE)</f>
        <v>#N/A</v>
      </c>
      <c r="L39" s="4">
        <v>21</v>
      </c>
      <c r="M39" s="5">
        <f t="shared" si="4"/>
        <v>132</v>
      </c>
      <c r="O39">
        <f>G39</f>
        <v>0</v>
      </c>
      <c r="P39">
        <f>J39</f>
        <v>0</v>
      </c>
      <c r="Q39">
        <f>M39</f>
        <v>132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results&amp;CPage &amp;P&amp;R&amp;"Arial,Bold"np = Did not earn points (including not competing)&amp;"Arial,Regular"
Printed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28125" style="30" customWidth="1"/>
    <col min="7" max="7" width="5.28125" style="31" customWidth="1"/>
    <col min="8" max="8" width="5.28125" style="31" hidden="1" customWidth="1"/>
    <col min="9" max="9" width="5.28125" style="30" customWidth="1"/>
    <col min="10" max="10" width="5.28125" style="31" customWidth="1"/>
    <col min="11" max="11" width="5.28125" style="31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23" t="s">
        <v>222</v>
      </c>
      <c r="G1" s="24"/>
      <c r="H1" s="25">
        <f>HLOOKUP(F1,'Combined Women''s Foil'!$G$1:$J$3,3,FALSE)</f>
        <v>7</v>
      </c>
      <c r="I1" s="23" t="s">
        <v>271</v>
      </c>
      <c r="J1" s="24"/>
      <c r="K1" s="25">
        <f>HLOOKUP(I1,'Combined Women''s Foil'!$G$1:$J$3,3,FALSE)</f>
        <v>9</v>
      </c>
      <c r="L1" s="9" t="s">
        <v>221</v>
      </c>
      <c r="M1" s="10"/>
    </row>
    <row r="2" spans="1:14" s="11" customFormat="1" ht="15.75" customHeight="1">
      <c r="A2" s="7"/>
      <c r="B2" s="7"/>
      <c r="C2" s="12"/>
      <c r="D2" s="12"/>
      <c r="E2" s="8"/>
      <c r="F2" s="23" t="str">
        <f ca="1">INDIRECT("'Combined Women''s Foil'!R2C"&amp;H1,FALSE)</f>
        <v>I</v>
      </c>
      <c r="G2" s="25" t="str">
        <f ca="1">INDIRECT("'Combined Women''s Foil'!R2C"&amp;H1+1,FALSE)</f>
        <v>Dec 2001&lt;BR&gt;VET</v>
      </c>
      <c r="H2" s="25"/>
      <c r="I2" s="23" t="str">
        <f ca="1">INDIRECT("'Combined Women''s Foil'!R2C"&amp;K1,FALSE)</f>
        <v>I</v>
      </c>
      <c r="J2" s="25" t="str">
        <f ca="1">INDIRECT("'Combined Women''s Foil'!R2C"&amp;K1+1,FALSE)</f>
        <v>Mar 2002&lt;BR&gt;VET</v>
      </c>
      <c r="K2" s="25"/>
      <c r="L2" s="13" t="s">
        <v>219</v>
      </c>
      <c r="M2" s="17" t="s">
        <v>320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12"/>
      <c r="F3" s="26">
        <f>COLUMN()</f>
        <v>6</v>
      </c>
      <c r="G3" s="27">
        <f>HLOOKUP(F2,PointTableHeader,2,FALSE)</f>
        <v>10</v>
      </c>
      <c r="H3" s="28"/>
      <c r="I3" s="26">
        <f>COLUMN()</f>
        <v>9</v>
      </c>
      <c r="J3" s="27">
        <f>HLOOKUP(I2,PointTableHeader,2,FALSE)</f>
        <v>10</v>
      </c>
      <c r="K3" s="28"/>
      <c r="L3" s="14">
        <f>COLUMN()</f>
        <v>12</v>
      </c>
      <c r="M3" s="15">
        <f>HLOOKUP(L2,PointTableHeader,2,FALSE)</f>
        <v>11</v>
      </c>
    </row>
    <row r="4" spans="1:17" ht="12.75">
      <c r="A4" s="2" t="str">
        <f aca="true" t="shared" si="0" ref="A4:A42">IF(E4=0,"",IF(E4=E3,A3,ROW()-3&amp;IF(E4=E5,"T","")))</f>
        <v>1</v>
      </c>
      <c r="B4" s="2">
        <f aca="true" t="shared" si="1" ref="B4:B34">TRIM(IF(D4&lt;=V60Cutoff,"%",IF(D4&lt;=V50Cutoff,"#","")))</f>
      </c>
      <c r="C4" s="21" t="s">
        <v>127</v>
      </c>
      <c r="D4" s="20">
        <v>22203</v>
      </c>
      <c r="E4" s="3">
        <f aca="true" t="shared" si="2" ref="E4:E42">LARGE($O4:$Q4,1)+LARGE($O4:$Q4,2)</f>
        <v>813</v>
      </c>
      <c r="F4" s="32">
        <f aca="true" t="shared" si="3" ref="F4:F34">IF(ISERROR(H4),"np",H4)</f>
        <v>15</v>
      </c>
      <c r="G4" s="29">
        <f aca="true" t="shared" si="4" ref="G4:G42">IF(OR(F4&gt;=65,ISNUMBER(F4)=FALSE),0,VLOOKUP(F4,PointTable,G$3,TRUE))</f>
        <v>303</v>
      </c>
      <c r="H4" s="30">
        <f>VLOOKUP($C4,'Combined Women''s Foil'!$C$4:$I$183,H$1-2,FALSE)</f>
        <v>15</v>
      </c>
      <c r="I4" s="32">
        <f aca="true" t="shared" si="5" ref="I4:I34">IF(ISERROR(K4),"np",K4)</f>
        <v>3</v>
      </c>
      <c r="J4" s="29">
        <f aca="true" t="shared" si="6" ref="J4:J42">IF(OR(I4&gt;=65,ISNUMBER(I4)=FALSE),0,VLOOKUP(I4,PointTable,J$3,TRUE))</f>
        <v>510</v>
      </c>
      <c r="K4" s="30">
        <f>VLOOKUP($C4,'Combined Women''s Foil'!$C$4:$I$183,K$1-2,FALSE)</f>
        <v>3</v>
      </c>
      <c r="L4" s="4">
        <v>12</v>
      </c>
      <c r="M4" s="5">
        <f aca="true" t="shared" si="7" ref="M4:M42">IF(OR(L4&gt;=65,ISNUMBER(L4)=FALSE),0,VLOOKUP(L4,PointTable,M$3,TRUE))</f>
        <v>208</v>
      </c>
      <c r="O4">
        <f aca="true" t="shared" si="8" ref="O4:O34">G4</f>
        <v>303</v>
      </c>
      <c r="P4">
        <f aca="true" t="shared" si="9" ref="P4:P34">J4</f>
        <v>510</v>
      </c>
      <c r="Q4">
        <f aca="true" t="shared" si="10" ref="Q4:Q34">M4</f>
        <v>208</v>
      </c>
    </row>
    <row r="5" spans="1:17" ht="12.75">
      <c r="A5" s="2" t="str">
        <f t="shared" si="0"/>
        <v>2</v>
      </c>
      <c r="B5" s="2">
        <f t="shared" si="1"/>
      </c>
      <c r="C5" s="21" t="s">
        <v>144</v>
      </c>
      <c r="D5" s="20">
        <v>21637</v>
      </c>
      <c r="E5" s="3">
        <f t="shared" si="2"/>
        <v>762</v>
      </c>
      <c r="F5" s="32" t="str">
        <f t="shared" si="3"/>
        <v>np</v>
      </c>
      <c r="G5" s="29">
        <f t="shared" si="4"/>
        <v>0</v>
      </c>
      <c r="H5" s="30" t="str">
        <f>VLOOKUP($C5,'Combined Women''s Foil'!$C$4:$I$183,H$1-2,FALSE)</f>
        <v>np</v>
      </c>
      <c r="I5" s="32">
        <f t="shared" si="5"/>
        <v>2</v>
      </c>
      <c r="J5" s="29">
        <f t="shared" si="6"/>
        <v>552</v>
      </c>
      <c r="K5" s="30">
        <f>VLOOKUP($C5,'Combined Women''s Foil'!$C$4:$I$183,K$1-2,FALSE)</f>
        <v>2</v>
      </c>
      <c r="L5" s="4">
        <v>11</v>
      </c>
      <c r="M5" s="5">
        <f t="shared" si="7"/>
        <v>210</v>
      </c>
      <c r="O5">
        <f t="shared" si="8"/>
        <v>0</v>
      </c>
      <c r="P5">
        <f t="shared" si="9"/>
        <v>552</v>
      </c>
      <c r="Q5">
        <f t="shared" si="10"/>
        <v>210</v>
      </c>
    </row>
    <row r="6" spans="1:17" ht="12.75">
      <c r="A6" s="2" t="str">
        <f t="shared" si="0"/>
        <v>3</v>
      </c>
      <c r="B6" s="2">
        <f t="shared" si="1"/>
      </c>
      <c r="C6" s="21" t="s">
        <v>88</v>
      </c>
      <c r="D6" s="20">
        <v>20629</v>
      </c>
      <c r="E6" s="3">
        <f t="shared" si="2"/>
        <v>754</v>
      </c>
      <c r="F6" s="32">
        <f t="shared" si="3"/>
        <v>10</v>
      </c>
      <c r="G6" s="29">
        <f t="shared" si="4"/>
        <v>318</v>
      </c>
      <c r="H6" s="30">
        <f>VLOOKUP($C6,'Combined Women''s Foil'!$C$4:$I$183,H$1-2,FALSE)</f>
        <v>10</v>
      </c>
      <c r="I6" s="32">
        <f t="shared" si="5"/>
        <v>7</v>
      </c>
      <c r="J6" s="29">
        <f t="shared" si="6"/>
        <v>414</v>
      </c>
      <c r="K6" s="30">
        <f>VLOOKUP($C6,'Combined Women''s Foil'!$C$4:$I$183,K$1-2,FALSE)</f>
        <v>7</v>
      </c>
      <c r="L6" s="4">
        <v>3</v>
      </c>
      <c r="M6" s="5">
        <f t="shared" si="7"/>
        <v>340</v>
      </c>
      <c r="O6">
        <f t="shared" si="8"/>
        <v>318</v>
      </c>
      <c r="P6">
        <f t="shared" si="9"/>
        <v>414</v>
      </c>
      <c r="Q6">
        <f t="shared" si="10"/>
        <v>340</v>
      </c>
    </row>
    <row r="7" spans="1:17" ht="12.75">
      <c r="A7" s="2" t="str">
        <f t="shared" si="0"/>
        <v>4</v>
      </c>
      <c r="B7" s="2">
        <f>TRIM(IF(D7&lt;=V60Cutoff,"%",IF(D7&lt;=V50Cutoff,"#","")))</f>
      </c>
      <c r="C7" s="21" t="s">
        <v>97</v>
      </c>
      <c r="D7" s="20">
        <v>21754</v>
      </c>
      <c r="E7" s="3">
        <f t="shared" si="2"/>
        <v>678</v>
      </c>
      <c r="F7" s="32">
        <f>IF(ISERROR(H7),"np",H7)</f>
        <v>2</v>
      </c>
      <c r="G7" s="29">
        <f t="shared" si="4"/>
        <v>552</v>
      </c>
      <c r="H7" s="30">
        <f>VLOOKUP($C7,'Combined Women''s Foil'!$C$4:$I$183,H$1-2,FALSE)</f>
        <v>2</v>
      </c>
      <c r="I7" s="32" t="str">
        <f>IF(ISERROR(K7),"np",K7)</f>
        <v>np</v>
      </c>
      <c r="J7" s="29">
        <f t="shared" si="6"/>
        <v>0</v>
      </c>
      <c r="K7" s="30" t="str">
        <f>VLOOKUP($C7,'Combined Women''s Foil'!$C$4:$I$183,K$1-2,FALSE)</f>
        <v>np</v>
      </c>
      <c r="L7" s="4">
        <v>24</v>
      </c>
      <c r="M7" s="5">
        <f t="shared" si="7"/>
        <v>126</v>
      </c>
      <c r="O7">
        <f t="shared" si="8"/>
        <v>552</v>
      </c>
      <c r="P7">
        <f t="shared" si="9"/>
        <v>0</v>
      </c>
      <c r="Q7">
        <f t="shared" si="10"/>
        <v>126</v>
      </c>
    </row>
    <row r="8" spans="1:17" ht="12.75">
      <c r="A8" s="2" t="str">
        <f t="shared" si="0"/>
        <v>5</v>
      </c>
      <c r="B8" s="2">
        <f t="shared" si="1"/>
      </c>
      <c r="C8" s="21" t="s">
        <v>201</v>
      </c>
      <c r="D8" s="20">
        <v>22177</v>
      </c>
      <c r="E8" s="3">
        <f t="shared" si="2"/>
        <v>620</v>
      </c>
      <c r="F8" s="32" t="str">
        <f t="shared" si="3"/>
        <v>np</v>
      </c>
      <c r="G8" s="29">
        <f t="shared" si="4"/>
        <v>0</v>
      </c>
      <c r="H8" s="30" t="str">
        <f>VLOOKUP($C8,'Combined Women''s Foil'!$C$4:$I$183,H$1-2,FALSE)</f>
        <v>np</v>
      </c>
      <c r="I8" s="32">
        <f t="shared" si="5"/>
        <v>5</v>
      </c>
      <c r="J8" s="29">
        <f t="shared" si="6"/>
        <v>420</v>
      </c>
      <c r="K8" s="30">
        <f>VLOOKUP($C8,'Combined Women''s Foil'!$C$4:$I$183,K$1-2,FALSE)</f>
        <v>5</v>
      </c>
      <c r="L8" s="4">
        <v>16</v>
      </c>
      <c r="M8" s="5">
        <f t="shared" si="7"/>
        <v>200</v>
      </c>
      <c r="O8">
        <f t="shared" si="8"/>
        <v>0</v>
      </c>
      <c r="P8">
        <f t="shared" si="9"/>
        <v>420</v>
      </c>
      <c r="Q8">
        <f t="shared" si="10"/>
        <v>200</v>
      </c>
    </row>
    <row r="9" spans="1:17" ht="12.75">
      <c r="A9" s="2" t="str">
        <f t="shared" si="0"/>
        <v>6</v>
      </c>
      <c r="B9" s="2">
        <f t="shared" si="1"/>
      </c>
      <c r="C9" s="21" t="s">
        <v>95</v>
      </c>
      <c r="D9" s="20">
        <v>21856</v>
      </c>
      <c r="E9" s="3">
        <f t="shared" si="2"/>
        <v>600</v>
      </c>
      <c r="F9" s="32">
        <f t="shared" si="3"/>
        <v>1</v>
      </c>
      <c r="G9" s="29">
        <f t="shared" si="4"/>
        <v>600</v>
      </c>
      <c r="H9" s="30">
        <f>VLOOKUP($C9,'Combined Women''s Foil'!$C$4:$I$183,H$1-2,FALSE)</f>
        <v>1</v>
      </c>
      <c r="I9" s="32" t="str">
        <f t="shared" si="5"/>
        <v>np</v>
      </c>
      <c r="J9" s="29">
        <f t="shared" si="6"/>
        <v>0</v>
      </c>
      <c r="K9" s="30" t="str">
        <f>VLOOKUP($C9,'Combined Women''s Foil'!$C$4:$I$183,K$1-2,FALSE)</f>
        <v>np</v>
      </c>
      <c r="L9" s="4" t="s">
        <v>3</v>
      </c>
      <c r="M9" s="5">
        <f t="shared" si="7"/>
        <v>0</v>
      </c>
      <c r="O9">
        <f t="shared" si="8"/>
        <v>600</v>
      </c>
      <c r="P9">
        <f t="shared" si="9"/>
        <v>0</v>
      </c>
      <c r="Q9">
        <f t="shared" si="10"/>
        <v>0</v>
      </c>
    </row>
    <row r="10" spans="1:17" ht="12.75">
      <c r="A10" s="2" t="str">
        <f t="shared" si="0"/>
        <v>7</v>
      </c>
      <c r="B10" s="2">
        <f t="shared" si="1"/>
      </c>
      <c r="C10" s="33" t="s">
        <v>306</v>
      </c>
      <c r="D10" s="20">
        <v>21893</v>
      </c>
      <c r="E10" s="3">
        <f t="shared" si="2"/>
        <v>599</v>
      </c>
      <c r="F10" s="32" t="str">
        <f t="shared" si="3"/>
        <v>np</v>
      </c>
      <c r="G10" s="29">
        <f t="shared" si="4"/>
        <v>0</v>
      </c>
      <c r="H10" s="30" t="str">
        <f>VLOOKUP($C10,'Combined Women''s Foil'!$C$4:$I$183,H$1-2,FALSE)</f>
        <v>np</v>
      </c>
      <c r="I10" s="32">
        <f t="shared" si="5"/>
        <v>9</v>
      </c>
      <c r="J10" s="29">
        <f t="shared" si="6"/>
        <v>321</v>
      </c>
      <c r="K10" s="30">
        <f>VLOOKUP($C10,'Combined Women''s Foil'!$C$4:$I$183,K$1-2,FALSE)</f>
        <v>9</v>
      </c>
      <c r="L10" s="4">
        <v>6</v>
      </c>
      <c r="M10" s="5">
        <f t="shared" si="7"/>
        <v>278</v>
      </c>
      <c r="O10">
        <f t="shared" si="8"/>
        <v>0</v>
      </c>
      <c r="P10">
        <f t="shared" si="9"/>
        <v>321</v>
      </c>
      <c r="Q10">
        <f t="shared" si="10"/>
        <v>278</v>
      </c>
    </row>
    <row r="11" spans="1:17" ht="12.75">
      <c r="A11" s="2" t="str">
        <f t="shared" si="0"/>
        <v>8</v>
      </c>
      <c r="B11" s="2">
        <f t="shared" si="1"/>
      </c>
      <c r="C11" s="21" t="s">
        <v>65</v>
      </c>
      <c r="D11" s="20">
        <v>20510</v>
      </c>
      <c r="E11" s="3">
        <f t="shared" si="2"/>
        <v>598</v>
      </c>
      <c r="F11" s="32" t="str">
        <f t="shared" si="3"/>
        <v>np</v>
      </c>
      <c r="G11" s="29">
        <f t="shared" si="4"/>
        <v>0</v>
      </c>
      <c r="H11" s="30" t="str">
        <f>VLOOKUP($C11,'Combined Women''s Foil'!$C$4:$I$183,H$1-2,FALSE)</f>
        <v>np</v>
      </c>
      <c r="I11" s="32">
        <f t="shared" si="5"/>
        <v>10</v>
      </c>
      <c r="J11" s="29">
        <f t="shared" si="6"/>
        <v>318</v>
      </c>
      <c r="K11" s="30">
        <f>VLOOKUP($C11,'Combined Women''s Foil'!$C$4:$I$183,K$1-2,FALSE)</f>
        <v>10</v>
      </c>
      <c r="L11" s="4">
        <v>5</v>
      </c>
      <c r="M11" s="5">
        <f t="shared" si="7"/>
        <v>280</v>
      </c>
      <c r="O11">
        <f t="shared" si="8"/>
        <v>0</v>
      </c>
      <c r="P11">
        <f t="shared" si="9"/>
        <v>318</v>
      </c>
      <c r="Q11">
        <f t="shared" si="10"/>
        <v>280</v>
      </c>
    </row>
    <row r="12" spans="1:17" ht="12.75">
      <c r="A12" s="2" t="str">
        <f t="shared" si="0"/>
        <v>9</v>
      </c>
      <c r="B12" s="2">
        <f t="shared" si="1"/>
      </c>
      <c r="C12" s="21" t="s">
        <v>63</v>
      </c>
      <c r="D12" s="20">
        <v>20311</v>
      </c>
      <c r="E12" s="3">
        <f t="shared" si="2"/>
        <v>586</v>
      </c>
      <c r="F12" s="32">
        <f t="shared" si="3"/>
        <v>12</v>
      </c>
      <c r="G12" s="29">
        <f t="shared" si="4"/>
        <v>312</v>
      </c>
      <c r="H12" s="30">
        <f>VLOOKUP($C12,'Combined Women''s Foil'!$C$4:$I$183,H$1-2,FALSE)</f>
        <v>12</v>
      </c>
      <c r="I12" s="32" t="str">
        <f t="shared" si="5"/>
        <v>np</v>
      </c>
      <c r="J12" s="29">
        <f t="shared" si="6"/>
        <v>0</v>
      </c>
      <c r="K12" s="30" t="str">
        <f>VLOOKUP($C12,'Combined Women''s Foil'!$C$4:$I$183,K$1-2,FALSE)</f>
        <v>np</v>
      </c>
      <c r="L12" s="4">
        <v>8</v>
      </c>
      <c r="M12" s="5">
        <f t="shared" si="7"/>
        <v>274</v>
      </c>
      <c r="O12">
        <f t="shared" si="8"/>
        <v>312</v>
      </c>
      <c r="P12">
        <f t="shared" si="9"/>
        <v>0</v>
      </c>
      <c r="Q12">
        <f t="shared" si="10"/>
        <v>274</v>
      </c>
    </row>
    <row r="13" spans="1:17" ht="12.75">
      <c r="A13" s="2" t="str">
        <f t="shared" si="0"/>
        <v>10</v>
      </c>
      <c r="B13" s="2">
        <f t="shared" si="1"/>
      </c>
      <c r="C13" s="21" t="s">
        <v>205</v>
      </c>
      <c r="D13" s="20">
        <v>20243</v>
      </c>
      <c r="E13" s="3">
        <f t="shared" si="2"/>
        <v>520</v>
      </c>
      <c r="F13" s="32">
        <f t="shared" si="3"/>
        <v>14</v>
      </c>
      <c r="G13" s="29">
        <f t="shared" si="4"/>
        <v>306</v>
      </c>
      <c r="H13" s="30">
        <f>VLOOKUP($C13,'Combined Women''s Foil'!$C$4:$I$183,H$1-2,FALSE)</f>
        <v>14</v>
      </c>
      <c r="I13" s="32">
        <f t="shared" si="5"/>
        <v>19</v>
      </c>
      <c r="J13" s="29">
        <f t="shared" si="6"/>
        <v>204</v>
      </c>
      <c r="K13" s="30">
        <f>VLOOKUP($C13,'Combined Women''s Foil'!$C$4:$I$183,K$1-2,FALSE)</f>
        <v>19</v>
      </c>
      <c r="L13" s="4">
        <v>9</v>
      </c>
      <c r="M13" s="5">
        <f t="shared" si="7"/>
        <v>214</v>
      </c>
      <c r="O13">
        <f t="shared" si="8"/>
        <v>306</v>
      </c>
      <c r="P13">
        <f t="shared" si="9"/>
        <v>204</v>
      </c>
      <c r="Q13">
        <f t="shared" si="10"/>
        <v>214</v>
      </c>
    </row>
    <row r="14" spans="1:17" ht="12.75">
      <c r="A14" s="2" t="str">
        <f t="shared" si="0"/>
        <v>11</v>
      </c>
      <c r="B14" s="2">
        <f t="shared" si="1"/>
      </c>
      <c r="C14" s="21" t="s">
        <v>128</v>
      </c>
      <c r="D14" s="20">
        <v>19386</v>
      </c>
      <c r="E14" s="3">
        <f t="shared" si="2"/>
        <v>512</v>
      </c>
      <c r="F14" s="32">
        <f t="shared" si="3"/>
        <v>16</v>
      </c>
      <c r="G14" s="29">
        <f t="shared" si="4"/>
        <v>300</v>
      </c>
      <c r="H14" s="30">
        <f>VLOOKUP($C14,'Combined Women''s Foil'!$C$4:$I$183,H$1-2,FALSE)</f>
        <v>16</v>
      </c>
      <c r="I14" s="32">
        <f t="shared" si="5"/>
        <v>24</v>
      </c>
      <c r="J14" s="29">
        <f t="shared" si="6"/>
        <v>189</v>
      </c>
      <c r="K14" s="30">
        <f>VLOOKUP($C14,'Combined Women''s Foil'!$C$4:$I$183,K$1-2,FALSE)</f>
        <v>24</v>
      </c>
      <c r="L14" s="4">
        <v>10</v>
      </c>
      <c r="M14" s="5">
        <f t="shared" si="7"/>
        <v>212</v>
      </c>
      <c r="O14">
        <f t="shared" si="8"/>
        <v>300</v>
      </c>
      <c r="P14">
        <f t="shared" si="9"/>
        <v>189</v>
      </c>
      <c r="Q14">
        <f t="shared" si="10"/>
        <v>212</v>
      </c>
    </row>
    <row r="15" spans="1:17" ht="12.75">
      <c r="A15" s="2" t="str">
        <f t="shared" si="0"/>
        <v>12</v>
      </c>
      <c r="B15" s="2">
        <f t="shared" si="1"/>
      </c>
      <c r="C15" s="21" t="s">
        <v>206</v>
      </c>
      <c r="D15" s="20">
        <v>21950</v>
      </c>
      <c r="E15" s="3">
        <f t="shared" si="2"/>
        <v>508</v>
      </c>
      <c r="F15" s="32" t="str">
        <f t="shared" si="3"/>
        <v>np</v>
      </c>
      <c r="G15" s="29">
        <f t="shared" si="4"/>
        <v>0</v>
      </c>
      <c r="H15" s="30" t="str">
        <f>VLOOKUP($C15,'Combined Women''s Foil'!$C$4:$I$183,H$1-2,FALSE)</f>
        <v>np</v>
      </c>
      <c r="I15" s="32">
        <f t="shared" si="5"/>
        <v>14</v>
      </c>
      <c r="J15" s="29">
        <f t="shared" si="6"/>
        <v>306</v>
      </c>
      <c r="K15" s="30">
        <f>VLOOKUP($C15,'Combined Women''s Foil'!$C$4:$I$183,K$1-2,FALSE)</f>
        <v>14</v>
      </c>
      <c r="L15" s="4">
        <v>15</v>
      </c>
      <c r="M15" s="5">
        <f t="shared" si="7"/>
        <v>202</v>
      </c>
      <c r="O15">
        <f t="shared" si="8"/>
        <v>0</v>
      </c>
      <c r="P15">
        <f t="shared" si="9"/>
        <v>306</v>
      </c>
      <c r="Q15">
        <f t="shared" si="10"/>
        <v>202</v>
      </c>
    </row>
    <row r="16" spans="1:17" ht="12.75">
      <c r="A16" s="2" t="str">
        <f t="shared" si="0"/>
        <v>13</v>
      </c>
      <c r="B16" s="2">
        <f t="shared" si="1"/>
      </c>
      <c r="C16" s="33" t="s">
        <v>301</v>
      </c>
      <c r="D16" s="20">
        <v>20212</v>
      </c>
      <c r="E16" s="3">
        <f t="shared" si="2"/>
        <v>433</v>
      </c>
      <c r="F16" s="32" t="str">
        <f t="shared" si="3"/>
        <v>np</v>
      </c>
      <c r="G16" s="29">
        <f t="shared" si="4"/>
        <v>0</v>
      </c>
      <c r="H16" s="30" t="str">
        <f>VLOOKUP($C16,'Combined Women''s Foil'!$C$4:$I$183,H$1-2,FALSE)</f>
        <v>np</v>
      </c>
      <c r="I16" s="32">
        <f t="shared" si="5"/>
        <v>15</v>
      </c>
      <c r="J16" s="29">
        <f t="shared" si="6"/>
        <v>303</v>
      </c>
      <c r="K16" s="30">
        <f>VLOOKUP($C16,'Combined Women''s Foil'!$C$4:$I$183,K$1-2,FALSE)</f>
        <v>15</v>
      </c>
      <c r="L16" s="4">
        <v>22</v>
      </c>
      <c r="M16" s="5">
        <f t="shared" si="7"/>
        <v>130</v>
      </c>
      <c r="O16">
        <f t="shared" si="8"/>
        <v>0</v>
      </c>
      <c r="P16">
        <f t="shared" si="9"/>
        <v>303</v>
      </c>
      <c r="Q16">
        <f t="shared" si="10"/>
        <v>130</v>
      </c>
    </row>
    <row r="17" spans="1:17" ht="12.75">
      <c r="A17" s="2" t="str">
        <f t="shared" si="0"/>
        <v>14</v>
      </c>
      <c r="B17" s="2">
        <f t="shared" si="1"/>
      </c>
      <c r="C17" s="21" t="s">
        <v>126</v>
      </c>
      <c r="D17" s="20">
        <v>21942</v>
      </c>
      <c r="E17" s="3">
        <f t="shared" si="2"/>
        <v>418.5</v>
      </c>
      <c r="F17" s="32">
        <f t="shared" si="3"/>
        <v>5.5</v>
      </c>
      <c r="G17" s="29">
        <f t="shared" si="4"/>
        <v>418.5</v>
      </c>
      <c r="H17" s="30">
        <f>VLOOKUP($C17,'Combined Women''s Foil'!$C$4:$I$183,H$1-2,FALSE)</f>
        <v>5.5</v>
      </c>
      <c r="I17" s="32" t="str">
        <f t="shared" si="5"/>
        <v>np</v>
      </c>
      <c r="J17" s="29">
        <f t="shared" si="6"/>
        <v>0</v>
      </c>
      <c r="K17" s="30" t="str">
        <f>VLOOKUP($C17,'Combined Women''s Foil'!$C$4:$I$183,K$1-2,FALSE)</f>
        <v>np</v>
      </c>
      <c r="L17" s="4" t="s">
        <v>3</v>
      </c>
      <c r="M17" s="5">
        <f t="shared" si="7"/>
        <v>0</v>
      </c>
      <c r="O17">
        <f t="shared" si="8"/>
        <v>418.5</v>
      </c>
      <c r="P17">
        <f t="shared" si="9"/>
        <v>0</v>
      </c>
      <c r="Q17">
        <f t="shared" si="10"/>
        <v>0</v>
      </c>
    </row>
    <row r="18" spans="1:17" ht="12.75">
      <c r="A18" s="2" t="str">
        <f t="shared" si="0"/>
        <v>15T</v>
      </c>
      <c r="B18" s="2">
        <f t="shared" si="1"/>
      </c>
      <c r="C18" s="33" t="s">
        <v>261</v>
      </c>
      <c r="D18" s="20">
        <v>22317</v>
      </c>
      <c r="E18" s="3">
        <f t="shared" si="2"/>
        <v>411</v>
      </c>
      <c r="F18" s="32">
        <f t="shared" si="3"/>
        <v>19</v>
      </c>
      <c r="G18" s="29">
        <f t="shared" si="4"/>
        <v>204</v>
      </c>
      <c r="H18" s="30">
        <f>VLOOKUP($C18,'Combined Women''s Foil'!$C$4:$I$183,H$1-2,FALSE)</f>
        <v>19</v>
      </c>
      <c r="I18" s="32">
        <f t="shared" si="5"/>
        <v>18</v>
      </c>
      <c r="J18" s="29">
        <f t="shared" si="6"/>
        <v>207</v>
      </c>
      <c r="K18" s="30">
        <f>VLOOKUP($C18,'Combined Women''s Foil'!$C$4:$I$183,K$1-2,FALSE)</f>
        <v>18</v>
      </c>
      <c r="L18" s="4">
        <v>30</v>
      </c>
      <c r="M18" s="5">
        <f t="shared" si="7"/>
        <v>114</v>
      </c>
      <c r="O18">
        <f t="shared" si="8"/>
        <v>204</v>
      </c>
      <c r="P18">
        <f t="shared" si="9"/>
        <v>207</v>
      </c>
      <c r="Q18">
        <f t="shared" si="10"/>
        <v>114</v>
      </c>
    </row>
    <row r="19" spans="1:17" ht="12.75">
      <c r="A19" s="2" t="str">
        <f t="shared" si="0"/>
        <v>15T</v>
      </c>
      <c r="B19" s="2">
        <f t="shared" si="1"/>
      </c>
      <c r="C19" s="21" t="s">
        <v>81</v>
      </c>
      <c r="D19" s="20">
        <v>19345</v>
      </c>
      <c r="E19" s="3">
        <f t="shared" si="2"/>
        <v>411</v>
      </c>
      <c r="F19" s="32" t="str">
        <f t="shared" si="3"/>
        <v>np</v>
      </c>
      <c r="G19" s="29">
        <f t="shared" si="4"/>
        <v>0</v>
      </c>
      <c r="H19" s="30" t="str">
        <f>VLOOKUP($C19,'Combined Women''s Foil'!$C$4:$I$183,H$1-2,FALSE)</f>
        <v>np</v>
      </c>
      <c r="I19" s="32">
        <f t="shared" si="5"/>
        <v>8</v>
      </c>
      <c r="J19" s="29">
        <f t="shared" si="6"/>
        <v>411</v>
      </c>
      <c r="K19" s="30">
        <f>VLOOKUP($C19,'Combined Women''s Foil'!$C$4:$I$183,K$1-2,FALSE)</f>
        <v>8</v>
      </c>
      <c r="L19" s="4" t="s">
        <v>3</v>
      </c>
      <c r="M19" s="5">
        <f t="shared" si="7"/>
        <v>0</v>
      </c>
      <c r="O19">
        <f t="shared" si="8"/>
        <v>0</v>
      </c>
      <c r="P19">
        <f t="shared" si="9"/>
        <v>411</v>
      </c>
      <c r="Q19">
        <f t="shared" si="10"/>
        <v>0</v>
      </c>
    </row>
    <row r="20" spans="1:17" ht="12.75">
      <c r="A20" s="2" t="str">
        <f t="shared" si="0"/>
        <v>17</v>
      </c>
      <c r="B20" s="2">
        <f>TRIM(IF(D20&lt;=V60Cutoff,"%",IF(D20&lt;=V50Cutoff,"#","")))</f>
      </c>
      <c r="C20" s="21" t="s">
        <v>207</v>
      </c>
      <c r="D20" s="20">
        <v>19872</v>
      </c>
      <c r="E20" s="3">
        <f t="shared" si="2"/>
        <v>408</v>
      </c>
      <c r="F20" s="32">
        <f>IF(ISERROR(H20),"np",H20)</f>
        <v>18</v>
      </c>
      <c r="G20" s="29">
        <f t="shared" si="4"/>
        <v>207</v>
      </c>
      <c r="H20" s="30">
        <f>VLOOKUP($C20,'Combined Women''s Foil'!$C$4:$I$183,H$1-2,FALSE)</f>
        <v>18</v>
      </c>
      <c r="I20" s="32">
        <f>IF(ISERROR(K20),"np",K20)</f>
        <v>20</v>
      </c>
      <c r="J20" s="29">
        <f t="shared" si="6"/>
        <v>201</v>
      </c>
      <c r="K20" s="30">
        <f>VLOOKUP($C20,'Combined Women''s Foil'!$C$4:$I$183,K$1-2,FALSE)</f>
        <v>20</v>
      </c>
      <c r="L20" s="4">
        <v>20</v>
      </c>
      <c r="M20" s="5">
        <f t="shared" si="7"/>
        <v>134</v>
      </c>
      <c r="O20">
        <f>G20</f>
        <v>207</v>
      </c>
      <c r="P20">
        <f>J20</f>
        <v>201</v>
      </c>
      <c r="Q20">
        <f>M20</f>
        <v>134</v>
      </c>
    </row>
    <row r="21" spans="1:17" ht="12.75">
      <c r="A21" s="2" t="str">
        <f t="shared" si="0"/>
        <v>18</v>
      </c>
      <c r="B21" s="2">
        <f t="shared" si="1"/>
      </c>
      <c r="C21" s="21" t="s">
        <v>83</v>
      </c>
      <c r="D21" s="20">
        <v>19733</v>
      </c>
      <c r="E21" s="3">
        <f t="shared" si="2"/>
        <v>405</v>
      </c>
      <c r="F21" s="32">
        <f t="shared" si="3"/>
        <v>22</v>
      </c>
      <c r="G21" s="29">
        <f t="shared" si="4"/>
        <v>195</v>
      </c>
      <c r="H21" s="30">
        <f>VLOOKUP($C21,'Combined Women''s Foil'!$C$4:$I$183,H$1-2,FALSE)</f>
        <v>22</v>
      </c>
      <c r="I21" s="32">
        <f t="shared" si="5"/>
        <v>17</v>
      </c>
      <c r="J21" s="29">
        <f t="shared" si="6"/>
        <v>210</v>
      </c>
      <c r="K21" s="30">
        <f>VLOOKUP($C21,'Combined Women''s Foil'!$C$4:$I$183,K$1-2,FALSE)</f>
        <v>17</v>
      </c>
      <c r="L21" s="4" t="s">
        <v>3</v>
      </c>
      <c r="M21" s="5">
        <f t="shared" si="7"/>
        <v>0</v>
      </c>
      <c r="O21">
        <f>G21</f>
        <v>195</v>
      </c>
      <c r="P21">
        <f>J21</f>
        <v>210</v>
      </c>
      <c r="Q21">
        <f>M21</f>
        <v>0</v>
      </c>
    </row>
    <row r="22" spans="1:17" ht="12.75">
      <c r="A22" s="2" t="str">
        <f t="shared" si="0"/>
        <v>19</v>
      </c>
      <c r="B22" s="2">
        <f t="shared" si="1"/>
      </c>
      <c r="C22" s="33" t="s">
        <v>317</v>
      </c>
      <c r="D22" s="20">
        <v>20416</v>
      </c>
      <c r="E22" s="3">
        <f t="shared" si="2"/>
        <v>402</v>
      </c>
      <c r="F22" s="32" t="str">
        <f t="shared" si="3"/>
        <v>np</v>
      </c>
      <c r="G22" s="29">
        <f t="shared" si="4"/>
        <v>0</v>
      </c>
      <c r="H22" s="30" t="str">
        <f>VLOOKUP($C22,'Combined Women''s Foil'!$C$4:$I$183,H$1-2,FALSE)</f>
        <v>np</v>
      </c>
      <c r="I22" s="32">
        <f t="shared" si="5"/>
        <v>21</v>
      </c>
      <c r="J22" s="29">
        <f t="shared" si="6"/>
        <v>198</v>
      </c>
      <c r="K22" s="30">
        <f>VLOOKUP($C22,'Combined Women''s Foil'!$C$4:$I$183,K$1-2,FALSE)</f>
        <v>21</v>
      </c>
      <c r="L22" s="4">
        <v>14</v>
      </c>
      <c r="M22" s="5">
        <f t="shared" si="7"/>
        <v>204</v>
      </c>
      <c r="O22">
        <f t="shared" si="8"/>
        <v>0</v>
      </c>
      <c r="P22">
        <f t="shared" si="9"/>
        <v>198</v>
      </c>
      <c r="Q22">
        <f t="shared" si="10"/>
        <v>204</v>
      </c>
    </row>
    <row r="23" spans="1:17" ht="12.75">
      <c r="A23" s="2" t="str">
        <f t="shared" si="0"/>
        <v>20</v>
      </c>
      <c r="B23" s="2">
        <f>TRIM(IF(D23&lt;=V60Cutoff,"%",IF(D23&lt;=V50Cutoff,"#","")))</f>
      </c>
      <c r="C23" s="34" t="s">
        <v>412</v>
      </c>
      <c r="D23" s="20">
        <v>22044</v>
      </c>
      <c r="E23" s="3">
        <f t="shared" si="2"/>
        <v>400</v>
      </c>
      <c r="F23" s="32" t="str">
        <f>IF(ISERROR(H23),"np",H23)</f>
        <v>np</v>
      </c>
      <c r="G23" s="29">
        <f t="shared" si="4"/>
        <v>0</v>
      </c>
      <c r="H23" s="30" t="e">
        <f>VLOOKUP($C23,'Combined Women''s Foil'!$C$4:$I$183,H$1-2,FALSE)</f>
        <v>#N/A</v>
      </c>
      <c r="I23" s="32" t="str">
        <f>IF(ISERROR(K23),"np",K23)</f>
        <v>np</v>
      </c>
      <c r="J23" s="29">
        <f t="shared" si="6"/>
        <v>0</v>
      </c>
      <c r="K23" s="30" t="e">
        <f>VLOOKUP($C23,'Combined Women''s Foil'!$C$4:$I$183,K$1-2,FALSE)</f>
        <v>#N/A</v>
      </c>
      <c r="L23" s="4">
        <v>1</v>
      </c>
      <c r="M23" s="5">
        <f t="shared" si="7"/>
        <v>400</v>
      </c>
      <c r="O23">
        <f t="shared" si="8"/>
        <v>0</v>
      </c>
      <c r="P23">
        <f t="shared" si="9"/>
        <v>0</v>
      </c>
      <c r="Q23">
        <f t="shared" si="10"/>
        <v>400</v>
      </c>
    </row>
    <row r="24" spans="1:17" ht="12.75">
      <c r="A24" s="2" t="str">
        <f t="shared" si="0"/>
        <v>21</v>
      </c>
      <c r="B24" s="2">
        <f t="shared" si="1"/>
      </c>
      <c r="C24" s="34" t="s">
        <v>413</v>
      </c>
      <c r="D24" s="20">
        <v>22552</v>
      </c>
      <c r="E24" s="3">
        <f t="shared" si="2"/>
        <v>368</v>
      </c>
      <c r="F24" s="32" t="str">
        <f t="shared" si="3"/>
        <v>np</v>
      </c>
      <c r="G24" s="29">
        <f t="shared" si="4"/>
        <v>0</v>
      </c>
      <c r="H24" s="30" t="e">
        <f>VLOOKUP($C24,'Combined Women''s Foil'!$C$4:$I$183,H$1-2,FALSE)</f>
        <v>#N/A</v>
      </c>
      <c r="I24" s="32" t="str">
        <f t="shared" si="5"/>
        <v>np</v>
      </c>
      <c r="J24" s="29">
        <f t="shared" si="6"/>
        <v>0</v>
      </c>
      <c r="K24" s="30" t="e">
        <f>VLOOKUP($C24,'Combined Women''s Foil'!$C$4:$I$183,K$1-2,FALSE)</f>
        <v>#N/A</v>
      </c>
      <c r="L24" s="4">
        <v>2</v>
      </c>
      <c r="M24" s="5">
        <f t="shared" si="7"/>
        <v>368</v>
      </c>
      <c r="O24">
        <f t="shared" si="8"/>
        <v>0</v>
      </c>
      <c r="P24">
        <f t="shared" si="9"/>
        <v>0</v>
      </c>
      <c r="Q24">
        <f t="shared" si="10"/>
        <v>368</v>
      </c>
    </row>
    <row r="25" spans="1:17" ht="12.75">
      <c r="A25" s="2" t="str">
        <f t="shared" si="0"/>
        <v>22</v>
      </c>
      <c r="B25" s="2">
        <f t="shared" si="1"/>
      </c>
      <c r="C25" s="34" t="s">
        <v>257</v>
      </c>
      <c r="D25" s="20">
        <v>20291</v>
      </c>
      <c r="E25" s="3">
        <f t="shared" si="2"/>
        <v>340</v>
      </c>
      <c r="F25" s="32" t="str">
        <f t="shared" si="3"/>
        <v>np</v>
      </c>
      <c r="G25" s="29">
        <f t="shared" si="4"/>
        <v>0</v>
      </c>
      <c r="H25" s="30" t="e">
        <f>VLOOKUP($C25,'Combined Women''s Foil'!$C$4:$I$183,H$1-2,FALSE)</f>
        <v>#N/A</v>
      </c>
      <c r="I25" s="32" t="str">
        <f t="shared" si="5"/>
        <v>np</v>
      </c>
      <c r="J25" s="29">
        <f t="shared" si="6"/>
        <v>0</v>
      </c>
      <c r="K25" s="30" t="e">
        <f>VLOOKUP($C25,'Combined Women''s Foil'!$C$4:$I$183,K$1-2,FALSE)</f>
        <v>#N/A</v>
      </c>
      <c r="L25" s="4">
        <v>3</v>
      </c>
      <c r="M25" s="5">
        <f t="shared" si="7"/>
        <v>340</v>
      </c>
      <c r="O25">
        <f t="shared" si="8"/>
        <v>0</v>
      </c>
      <c r="P25">
        <f t="shared" si="9"/>
        <v>0</v>
      </c>
      <c r="Q25">
        <f t="shared" si="10"/>
        <v>340</v>
      </c>
    </row>
    <row r="26" spans="1:17" ht="12.75">
      <c r="A26" s="2" t="str">
        <f t="shared" si="0"/>
        <v>23</v>
      </c>
      <c r="B26" s="2">
        <f t="shared" si="1"/>
      </c>
      <c r="C26" s="33" t="s">
        <v>307</v>
      </c>
      <c r="D26" s="20">
        <v>22195</v>
      </c>
      <c r="E26" s="3">
        <f t="shared" si="2"/>
        <v>316</v>
      </c>
      <c r="F26" s="32" t="str">
        <f t="shared" si="3"/>
        <v>np</v>
      </c>
      <c r="G26" s="29">
        <f t="shared" si="4"/>
        <v>0</v>
      </c>
      <c r="H26" s="30" t="str">
        <f>VLOOKUP($C26,'Combined Women''s Foil'!$C$4:$I$183,H$1-2,FALSE)</f>
        <v>np</v>
      </c>
      <c r="I26" s="32">
        <f t="shared" si="5"/>
        <v>23</v>
      </c>
      <c r="J26" s="29">
        <f t="shared" si="6"/>
        <v>192</v>
      </c>
      <c r="K26" s="30">
        <f>VLOOKUP($C26,'Combined Women''s Foil'!$C$4:$I$183,K$1-2,FALSE)</f>
        <v>23</v>
      </c>
      <c r="L26" s="4">
        <v>25</v>
      </c>
      <c r="M26" s="5">
        <f t="shared" si="7"/>
        <v>124</v>
      </c>
      <c r="O26">
        <f t="shared" si="8"/>
        <v>0</v>
      </c>
      <c r="P26">
        <f t="shared" si="9"/>
        <v>192</v>
      </c>
      <c r="Q26">
        <f t="shared" si="10"/>
        <v>124</v>
      </c>
    </row>
    <row r="27" spans="1:17" ht="12.75">
      <c r="A27" s="2" t="str">
        <f t="shared" si="0"/>
        <v>24</v>
      </c>
      <c r="B27" s="2">
        <f t="shared" si="1"/>
      </c>
      <c r="C27" s="21" t="s">
        <v>203</v>
      </c>
      <c r="D27" s="20">
        <v>22028</v>
      </c>
      <c r="E27" s="3">
        <f t="shared" si="2"/>
        <v>301</v>
      </c>
      <c r="F27" s="32">
        <f t="shared" si="3"/>
        <v>26</v>
      </c>
      <c r="G27" s="29">
        <f t="shared" si="4"/>
        <v>183</v>
      </c>
      <c r="H27" s="30">
        <f>VLOOKUP($C27,'Combined Women''s Foil'!$C$4:$I$183,H$1-2,FALSE)</f>
        <v>26</v>
      </c>
      <c r="I27" s="32" t="str">
        <f t="shared" si="5"/>
        <v>np</v>
      </c>
      <c r="J27" s="29">
        <f t="shared" si="6"/>
        <v>0</v>
      </c>
      <c r="K27" s="30" t="str">
        <f>VLOOKUP($C27,'Combined Women''s Foil'!$C$4:$I$183,K$1-2,FALSE)</f>
        <v>np</v>
      </c>
      <c r="L27" s="4">
        <v>28</v>
      </c>
      <c r="M27" s="5">
        <f t="shared" si="7"/>
        <v>118</v>
      </c>
      <c r="O27">
        <f t="shared" si="8"/>
        <v>183</v>
      </c>
      <c r="P27">
        <f t="shared" si="9"/>
        <v>0</v>
      </c>
      <c r="Q27">
        <f t="shared" si="10"/>
        <v>118</v>
      </c>
    </row>
    <row r="28" spans="1:17" ht="12.75">
      <c r="A28" s="2" t="str">
        <f t="shared" si="0"/>
        <v>25</v>
      </c>
      <c r="B28" s="2">
        <f aca="true" t="shared" si="11" ref="B28:B33">TRIM(IF(D28&lt;=V60Cutoff,"%",IF(D28&lt;=V50Cutoff,"#","")))</f>
      </c>
      <c r="C28" s="21" t="s">
        <v>80</v>
      </c>
      <c r="D28" s="20">
        <v>19289</v>
      </c>
      <c r="E28" s="3">
        <f t="shared" si="2"/>
        <v>300</v>
      </c>
      <c r="F28" s="32" t="str">
        <f aca="true" t="shared" si="12" ref="F28:F33">IF(ISERROR(H28),"np",H28)</f>
        <v>np</v>
      </c>
      <c r="G28" s="29">
        <f t="shared" si="4"/>
        <v>0</v>
      </c>
      <c r="H28" s="30" t="str">
        <f>VLOOKUP($C28,'Combined Women''s Foil'!$C$4:$I$183,H$1-2,FALSE)</f>
        <v>np</v>
      </c>
      <c r="I28" s="32">
        <f aca="true" t="shared" si="13" ref="I28:I33">IF(ISERROR(K28),"np",K28)</f>
        <v>16</v>
      </c>
      <c r="J28" s="29">
        <f t="shared" si="6"/>
        <v>300</v>
      </c>
      <c r="K28" s="30">
        <f>VLOOKUP($C28,'Combined Women''s Foil'!$C$4:$I$183,K$1-2,FALSE)</f>
        <v>16</v>
      </c>
      <c r="L28" s="4" t="s">
        <v>3</v>
      </c>
      <c r="M28" s="5">
        <f t="shared" si="7"/>
        <v>0</v>
      </c>
      <c r="O28">
        <f aca="true" t="shared" si="14" ref="O28:O33">G28</f>
        <v>0</v>
      </c>
      <c r="P28">
        <f aca="true" t="shared" si="15" ref="P28:P33">J28</f>
        <v>300</v>
      </c>
      <c r="Q28">
        <f aca="true" t="shared" si="16" ref="Q28:Q33">M28</f>
        <v>0</v>
      </c>
    </row>
    <row r="29" spans="1:17" ht="12.75">
      <c r="A29" s="2" t="str">
        <f t="shared" si="0"/>
        <v>26</v>
      </c>
      <c r="B29" s="2">
        <f t="shared" si="11"/>
      </c>
      <c r="C29" s="33" t="s">
        <v>308</v>
      </c>
      <c r="D29" s="20">
        <v>20312</v>
      </c>
      <c r="E29" s="3">
        <f t="shared" si="2"/>
        <v>293</v>
      </c>
      <c r="F29" s="32" t="str">
        <f t="shared" si="12"/>
        <v>np</v>
      </c>
      <c r="G29" s="29">
        <f t="shared" si="4"/>
        <v>0</v>
      </c>
      <c r="H29" s="30" t="str">
        <f>VLOOKUP($C29,'Combined Women''s Foil'!$C$4:$I$183,H$1-2,FALSE)</f>
        <v>np</v>
      </c>
      <c r="I29" s="32">
        <f t="shared" si="13"/>
        <v>28</v>
      </c>
      <c r="J29" s="29">
        <f t="shared" si="6"/>
        <v>177</v>
      </c>
      <c r="K29" s="30">
        <f>VLOOKUP($C29,'Combined Women''s Foil'!$C$4:$I$183,K$1-2,FALSE)</f>
        <v>28</v>
      </c>
      <c r="L29" s="4">
        <v>29</v>
      </c>
      <c r="M29" s="5">
        <f t="shared" si="7"/>
        <v>116</v>
      </c>
      <c r="O29">
        <f t="shared" si="14"/>
        <v>0</v>
      </c>
      <c r="P29">
        <f t="shared" si="15"/>
        <v>177</v>
      </c>
      <c r="Q29">
        <f t="shared" si="16"/>
        <v>116</v>
      </c>
    </row>
    <row r="30" spans="1:17" ht="12.75">
      <c r="A30" s="2" t="str">
        <f t="shared" si="0"/>
        <v>27</v>
      </c>
      <c r="B30" s="2">
        <f t="shared" si="11"/>
      </c>
      <c r="C30" s="21" t="s">
        <v>82</v>
      </c>
      <c r="D30" s="20">
        <v>20137</v>
      </c>
      <c r="E30" s="3">
        <f t="shared" si="2"/>
        <v>276</v>
      </c>
      <c r="F30" s="32" t="str">
        <f t="shared" si="12"/>
        <v>np</v>
      </c>
      <c r="G30" s="29">
        <f t="shared" si="4"/>
        <v>0</v>
      </c>
      <c r="H30" s="30" t="e">
        <f>VLOOKUP($C30,'Combined Women''s Foil'!$C$4:$I$183,H$1-2,FALSE)</f>
        <v>#N/A</v>
      </c>
      <c r="I30" s="32" t="str">
        <f t="shared" si="13"/>
        <v>np</v>
      </c>
      <c r="J30" s="29">
        <f t="shared" si="6"/>
        <v>0</v>
      </c>
      <c r="K30" s="30" t="e">
        <f>VLOOKUP($C30,'Combined Women''s Foil'!$C$4:$I$183,K$1-2,FALSE)</f>
        <v>#N/A</v>
      </c>
      <c r="L30" s="4">
        <v>7</v>
      </c>
      <c r="M30" s="5">
        <f t="shared" si="7"/>
        <v>276</v>
      </c>
      <c r="O30">
        <f t="shared" si="14"/>
        <v>0</v>
      </c>
      <c r="P30">
        <f t="shared" si="15"/>
        <v>0</v>
      </c>
      <c r="Q30">
        <f t="shared" si="16"/>
        <v>276</v>
      </c>
    </row>
    <row r="31" spans="1:17" ht="12.75">
      <c r="A31" s="2" t="str">
        <f t="shared" si="0"/>
        <v>28</v>
      </c>
      <c r="B31" s="2">
        <f t="shared" si="11"/>
      </c>
      <c r="C31" s="21" t="s">
        <v>101</v>
      </c>
      <c r="D31" s="20">
        <v>19628</v>
      </c>
      <c r="E31" s="3">
        <f t="shared" si="2"/>
        <v>206</v>
      </c>
      <c r="F31" s="32" t="str">
        <f t="shared" si="12"/>
        <v>np</v>
      </c>
      <c r="G31" s="29">
        <f t="shared" si="4"/>
        <v>0</v>
      </c>
      <c r="H31" s="30" t="e">
        <f>VLOOKUP($C31,'Combined Women''s Foil'!$C$4:$I$183,H$1-2,FALSE)</f>
        <v>#N/A</v>
      </c>
      <c r="I31" s="32" t="str">
        <f t="shared" si="13"/>
        <v>np</v>
      </c>
      <c r="J31" s="29">
        <f t="shared" si="6"/>
        <v>0</v>
      </c>
      <c r="K31" s="30" t="e">
        <f>VLOOKUP($C31,'Combined Women''s Foil'!$C$4:$I$183,K$1-2,FALSE)</f>
        <v>#N/A</v>
      </c>
      <c r="L31" s="4">
        <v>13</v>
      </c>
      <c r="M31" s="5">
        <f t="shared" si="7"/>
        <v>206</v>
      </c>
      <c r="O31">
        <f t="shared" si="14"/>
        <v>0</v>
      </c>
      <c r="P31">
        <f t="shared" si="15"/>
        <v>0</v>
      </c>
      <c r="Q31">
        <f t="shared" si="16"/>
        <v>206</v>
      </c>
    </row>
    <row r="32" spans="1:17" ht="12.75">
      <c r="A32" s="2" t="str">
        <f t="shared" si="0"/>
        <v>29</v>
      </c>
      <c r="B32" s="2">
        <f t="shared" si="11"/>
      </c>
      <c r="C32" s="33" t="s">
        <v>263</v>
      </c>
      <c r="D32" s="20">
        <v>22441</v>
      </c>
      <c r="E32" s="3">
        <f t="shared" si="2"/>
        <v>189</v>
      </c>
      <c r="F32" s="32">
        <f t="shared" si="12"/>
        <v>24</v>
      </c>
      <c r="G32" s="29">
        <f t="shared" si="4"/>
        <v>189</v>
      </c>
      <c r="H32" s="30">
        <f>VLOOKUP($C32,'Combined Women''s Foil'!$C$4:$I$183,H$1-2,FALSE)</f>
        <v>24</v>
      </c>
      <c r="I32" s="32" t="str">
        <f t="shared" si="13"/>
        <v>np</v>
      </c>
      <c r="J32" s="29">
        <f t="shared" si="6"/>
        <v>0</v>
      </c>
      <c r="K32" s="30" t="str">
        <f>VLOOKUP($C32,'Combined Women''s Foil'!$C$4:$I$183,K$1-2,FALSE)</f>
        <v>np</v>
      </c>
      <c r="L32" s="4" t="s">
        <v>3</v>
      </c>
      <c r="M32" s="5">
        <f t="shared" si="7"/>
        <v>0</v>
      </c>
      <c r="O32">
        <f t="shared" si="14"/>
        <v>189</v>
      </c>
      <c r="P32">
        <f t="shared" si="15"/>
        <v>0</v>
      </c>
      <c r="Q32">
        <f t="shared" si="16"/>
        <v>0</v>
      </c>
    </row>
    <row r="33" spans="1:17" ht="12.75">
      <c r="A33" s="2" t="str">
        <f t="shared" si="0"/>
        <v>30</v>
      </c>
      <c r="B33" s="2">
        <f t="shared" si="11"/>
      </c>
      <c r="C33" s="21" t="s">
        <v>64</v>
      </c>
      <c r="D33" s="20">
        <v>21414</v>
      </c>
      <c r="E33" s="3">
        <f t="shared" si="2"/>
        <v>183</v>
      </c>
      <c r="F33" s="32" t="str">
        <f t="shared" si="12"/>
        <v>np</v>
      </c>
      <c r="G33" s="29">
        <f t="shared" si="4"/>
        <v>0</v>
      </c>
      <c r="H33" s="30" t="str">
        <f>VLOOKUP($C33,'Combined Women''s Foil'!$C$4:$I$183,H$1-2,FALSE)</f>
        <v>np</v>
      </c>
      <c r="I33" s="32">
        <f t="shared" si="13"/>
        <v>26</v>
      </c>
      <c r="J33" s="29">
        <f t="shared" si="6"/>
        <v>183</v>
      </c>
      <c r="K33" s="30">
        <f>VLOOKUP($C33,'Combined Women''s Foil'!$C$4:$I$183,K$1-2,FALSE)</f>
        <v>26</v>
      </c>
      <c r="L33" s="4" t="s">
        <v>3</v>
      </c>
      <c r="M33" s="5">
        <f t="shared" si="7"/>
        <v>0</v>
      </c>
      <c r="O33">
        <f t="shared" si="14"/>
        <v>0</v>
      </c>
      <c r="P33">
        <f t="shared" si="15"/>
        <v>183</v>
      </c>
      <c r="Q33">
        <f t="shared" si="16"/>
        <v>0</v>
      </c>
    </row>
    <row r="34" spans="1:17" ht="12.75">
      <c r="A34" s="2" t="str">
        <f t="shared" si="0"/>
        <v>31</v>
      </c>
      <c r="B34" s="2">
        <f t="shared" si="1"/>
      </c>
      <c r="C34" s="33" t="s">
        <v>309</v>
      </c>
      <c r="D34" s="20">
        <v>21019</v>
      </c>
      <c r="E34" s="3">
        <f t="shared" si="2"/>
        <v>171</v>
      </c>
      <c r="F34" s="32" t="str">
        <f t="shared" si="3"/>
        <v>np</v>
      </c>
      <c r="G34" s="29">
        <f t="shared" si="4"/>
        <v>0</v>
      </c>
      <c r="H34" s="30" t="str">
        <f>VLOOKUP($C34,'Combined Women''s Foil'!$C$4:$I$183,H$1-2,FALSE)</f>
        <v>np</v>
      </c>
      <c r="I34" s="32">
        <f t="shared" si="5"/>
        <v>30</v>
      </c>
      <c r="J34" s="29">
        <f t="shared" si="6"/>
        <v>171</v>
      </c>
      <c r="K34" s="30">
        <f>VLOOKUP($C34,'Combined Women''s Foil'!$C$4:$I$183,K$1-2,FALSE)</f>
        <v>30</v>
      </c>
      <c r="L34" s="4" t="s">
        <v>3</v>
      </c>
      <c r="M34" s="5">
        <f t="shared" si="7"/>
        <v>0</v>
      </c>
      <c r="O34">
        <f t="shared" si="8"/>
        <v>0</v>
      </c>
      <c r="P34">
        <f t="shared" si="9"/>
        <v>171</v>
      </c>
      <c r="Q34">
        <f t="shared" si="10"/>
        <v>0</v>
      </c>
    </row>
    <row r="35" spans="1:17" ht="12.75">
      <c r="A35" s="2" t="str">
        <f t="shared" si="0"/>
        <v>32</v>
      </c>
      <c r="B35" s="2">
        <f aca="true" t="shared" si="17" ref="B35:B42">TRIM(IF(D35&lt;=V60Cutoff,"%",IF(D35&lt;=V50Cutoff,"#","")))</f>
      </c>
      <c r="C35" s="34" t="s">
        <v>414</v>
      </c>
      <c r="D35" s="20">
        <v>19501</v>
      </c>
      <c r="E35" s="3">
        <f t="shared" si="2"/>
        <v>140</v>
      </c>
      <c r="F35" s="32" t="str">
        <f aca="true" t="shared" si="18" ref="F35:F42">IF(ISERROR(H35),"np",H35)</f>
        <v>np</v>
      </c>
      <c r="G35" s="29">
        <f t="shared" si="4"/>
        <v>0</v>
      </c>
      <c r="H35" s="30" t="e">
        <f>VLOOKUP($C35,'Combined Women''s Foil'!$C$4:$I$183,H$1-2,FALSE)</f>
        <v>#N/A</v>
      </c>
      <c r="I35" s="32" t="str">
        <f aca="true" t="shared" si="19" ref="I35:I42">IF(ISERROR(K35),"np",K35)</f>
        <v>np</v>
      </c>
      <c r="J35" s="29">
        <f t="shared" si="6"/>
        <v>0</v>
      </c>
      <c r="K35" s="30" t="e">
        <f>VLOOKUP($C35,'Combined Women''s Foil'!$C$4:$I$183,K$1-2,FALSE)</f>
        <v>#N/A</v>
      </c>
      <c r="L35" s="4">
        <v>17</v>
      </c>
      <c r="M35" s="5">
        <f t="shared" si="7"/>
        <v>140</v>
      </c>
      <c r="O35">
        <f aca="true" t="shared" si="20" ref="O35:O42">G35</f>
        <v>0</v>
      </c>
      <c r="P35">
        <f aca="true" t="shared" si="21" ref="P35:P42">J35</f>
        <v>0</v>
      </c>
      <c r="Q35">
        <f aca="true" t="shared" si="22" ref="Q35:Q42">M35</f>
        <v>140</v>
      </c>
    </row>
    <row r="36" spans="1:17" ht="12.75">
      <c r="A36" s="2" t="str">
        <f t="shared" si="0"/>
        <v>33</v>
      </c>
      <c r="B36" s="2">
        <f t="shared" si="17"/>
      </c>
      <c r="C36" s="34" t="s">
        <v>415</v>
      </c>
      <c r="D36" s="20">
        <v>21419</v>
      </c>
      <c r="E36" s="3">
        <f t="shared" si="2"/>
        <v>138</v>
      </c>
      <c r="F36" s="32" t="str">
        <f t="shared" si="18"/>
        <v>np</v>
      </c>
      <c r="G36" s="29">
        <f t="shared" si="4"/>
        <v>0</v>
      </c>
      <c r="H36" s="30" t="e">
        <f>VLOOKUP($C36,'Combined Women''s Foil'!$C$4:$I$183,H$1-2,FALSE)</f>
        <v>#N/A</v>
      </c>
      <c r="I36" s="32" t="str">
        <f t="shared" si="19"/>
        <v>np</v>
      </c>
      <c r="J36" s="29">
        <f t="shared" si="6"/>
        <v>0</v>
      </c>
      <c r="K36" s="30" t="e">
        <f>VLOOKUP($C36,'Combined Women''s Foil'!$C$4:$I$183,K$1-2,FALSE)</f>
        <v>#N/A</v>
      </c>
      <c r="L36" s="4">
        <v>18</v>
      </c>
      <c r="M36" s="5">
        <f t="shared" si="7"/>
        <v>138</v>
      </c>
      <c r="O36">
        <f t="shared" si="20"/>
        <v>0</v>
      </c>
      <c r="P36">
        <f t="shared" si="21"/>
        <v>0</v>
      </c>
      <c r="Q36">
        <f t="shared" si="22"/>
        <v>138</v>
      </c>
    </row>
    <row r="37" spans="1:17" ht="12.75">
      <c r="A37" s="2" t="str">
        <f t="shared" si="0"/>
        <v>34</v>
      </c>
      <c r="B37" s="2">
        <f t="shared" si="17"/>
      </c>
      <c r="C37" s="34" t="s">
        <v>416</v>
      </c>
      <c r="D37" s="20">
        <v>20116</v>
      </c>
      <c r="E37" s="3">
        <f t="shared" si="2"/>
        <v>136</v>
      </c>
      <c r="F37" s="32" t="str">
        <f t="shared" si="18"/>
        <v>np</v>
      </c>
      <c r="G37" s="29">
        <f t="shared" si="4"/>
        <v>0</v>
      </c>
      <c r="H37" s="30" t="e">
        <f>VLOOKUP($C37,'Combined Women''s Foil'!$C$4:$I$183,H$1-2,FALSE)</f>
        <v>#N/A</v>
      </c>
      <c r="I37" s="32" t="str">
        <f t="shared" si="19"/>
        <v>np</v>
      </c>
      <c r="J37" s="29">
        <f t="shared" si="6"/>
        <v>0</v>
      </c>
      <c r="K37" s="30" t="e">
        <f>VLOOKUP($C37,'Combined Women''s Foil'!$C$4:$I$183,K$1-2,FALSE)</f>
        <v>#N/A</v>
      </c>
      <c r="L37" s="4">
        <v>19</v>
      </c>
      <c r="M37" s="5">
        <f t="shared" si="7"/>
        <v>136</v>
      </c>
      <c r="O37">
        <f t="shared" si="20"/>
        <v>0</v>
      </c>
      <c r="P37">
        <f t="shared" si="21"/>
        <v>0</v>
      </c>
      <c r="Q37">
        <f t="shared" si="22"/>
        <v>136</v>
      </c>
    </row>
    <row r="38" spans="1:17" ht="12.75">
      <c r="A38" s="2" t="str">
        <f t="shared" si="0"/>
        <v>35</v>
      </c>
      <c r="B38" s="2">
        <f t="shared" si="17"/>
      </c>
      <c r="C38" s="21" t="s">
        <v>209</v>
      </c>
      <c r="D38" s="20">
        <v>21912</v>
      </c>
      <c r="E38" s="3">
        <f t="shared" si="2"/>
        <v>132</v>
      </c>
      <c r="F38" s="32" t="str">
        <f t="shared" si="18"/>
        <v>np</v>
      </c>
      <c r="G38" s="29">
        <f t="shared" si="4"/>
        <v>0</v>
      </c>
      <c r="H38" s="30" t="e">
        <f>VLOOKUP($C38,'Combined Women''s Foil'!$C$4:$I$183,H$1-2,FALSE)</f>
        <v>#N/A</v>
      </c>
      <c r="I38" s="32" t="str">
        <f t="shared" si="19"/>
        <v>np</v>
      </c>
      <c r="J38" s="29">
        <f t="shared" si="6"/>
        <v>0</v>
      </c>
      <c r="K38" s="30" t="e">
        <f>VLOOKUP($C38,'Combined Women''s Foil'!$C$4:$I$183,K$1-2,FALSE)</f>
        <v>#N/A</v>
      </c>
      <c r="L38" s="4">
        <v>21</v>
      </c>
      <c r="M38" s="5">
        <f t="shared" si="7"/>
        <v>132</v>
      </c>
      <c r="O38">
        <f t="shared" si="20"/>
        <v>0</v>
      </c>
      <c r="P38">
        <f t="shared" si="21"/>
        <v>0</v>
      </c>
      <c r="Q38">
        <f t="shared" si="22"/>
        <v>132</v>
      </c>
    </row>
    <row r="39" spans="1:17" ht="12.75">
      <c r="A39" s="2" t="str">
        <f t="shared" si="0"/>
        <v>36</v>
      </c>
      <c r="B39" s="2">
        <f t="shared" si="17"/>
      </c>
      <c r="C39" s="21" t="s">
        <v>100</v>
      </c>
      <c r="D39" s="20">
        <v>21744</v>
      </c>
      <c r="E39" s="3">
        <f t="shared" si="2"/>
        <v>128</v>
      </c>
      <c r="F39" s="32" t="str">
        <f t="shared" si="18"/>
        <v>np</v>
      </c>
      <c r="G39" s="29">
        <f t="shared" si="4"/>
        <v>0</v>
      </c>
      <c r="H39" s="30" t="e">
        <f>VLOOKUP($C39,'Combined Women''s Foil'!$C$4:$I$183,H$1-2,FALSE)</f>
        <v>#N/A</v>
      </c>
      <c r="I39" s="32" t="str">
        <f t="shared" si="19"/>
        <v>np</v>
      </c>
      <c r="J39" s="29">
        <f t="shared" si="6"/>
        <v>0</v>
      </c>
      <c r="K39" s="30" t="e">
        <f>VLOOKUP($C39,'Combined Women''s Foil'!$C$4:$I$183,K$1-2,FALSE)</f>
        <v>#N/A</v>
      </c>
      <c r="L39" s="4">
        <v>23</v>
      </c>
      <c r="M39" s="5">
        <f t="shared" si="7"/>
        <v>128</v>
      </c>
      <c r="O39">
        <f t="shared" si="20"/>
        <v>0</v>
      </c>
      <c r="P39">
        <f t="shared" si="21"/>
        <v>0</v>
      </c>
      <c r="Q39">
        <f t="shared" si="22"/>
        <v>128</v>
      </c>
    </row>
    <row r="40" spans="1:17" ht="12.75">
      <c r="A40" s="2" t="str">
        <f t="shared" si="0"/>
        <v>37</v>
      </c>
      <c r="B40" s="2">
        <f t="shared" si="17"/>
      </c>
      <c r="C40" s="34" t="s">
        <v>417</v>
      </c>
      <c r="D40" s="20">
        <v>21664</v>
      </c>
      <c r="E40" s="3">
        <f t="shared" si="2"/>
        <v>122</v>
      </c>
      <c r="F40" s="32" t="str">
        <f t="shared" si="18"/>
        <v>np</v>
      </c>
      <c r="G40" s="29">
        <f t="shared" si="4"/>
        <v>0</v>
      </c>
      <c r="H40" s="30" t="e">
        <f>VLOOKUP($C40,'Combined Women''s Foil'!$C$4:$I$183,H$1-2,FALSE)</f>
        <v>#N/A</v>
      </c>
      <c r="I40" s="32" t="str">
        <f t="shared" si="19"/>
        <v>np</v>
      </c>
      <c r="J40" s="29">
        <f t="shared" si="6"/>
        <v>0</v>
      </c>
      <c r="K40" s="30" t="e">
        <f>VLOOKUP($C40,'Combined Women''s Foil'!$C$4:$I$183,K$1-2,FALSE)</f>
        <v>#N/A</v>
      </c>
      <c r="L40" s="4">
        <v>26</v>
      </c>
      <c r="M40" s="5">
        <f t="shared" si="7"/>
        <v>122</v>
      </c>
      <c r="O40">
        <f t="shared" si="20"/>
        <v>0</v>
      </c>
      <c r="P40">
        <f t="shared" si="21"/>
        <v>0</v>
      </c>
      <c r="Q40">
        <f t="shared" si="22"/>
        <v>122</v>
      </c>
    </row>
    <row r="41" spans="1:17" ht="12.75">
      <c r="A41" s="2" t="str">
        <f t="shared" si="0"/>
        <v>38</v>
      </c>
      <c r="B41" s="2">
        <f t="shared" si="17"/>
      </c>
      <c r="C41" s="34" t="s">
        <v>407</v>
      </c>
      <c r="D41" s="20">
        <v>20095</v>
      </c>
      <c r="E41" s="3">
        <f t="shared" si="2"/>
        <v>120</v>
      </c>
      <c r="F41" s="32" t="str">
        <f t="shared" si="18"/>
        <v>np</v>
      </c>
      <c r="G41" s="29">
        <f t="shared" si="4"/>
        <v>0</v>
      </c>
      <c r="H41" s="30" t="e">
        <f>VLOOKUP($C41,'Combined Women''s Foil'!$C$4:$I$183,H$1-2,FALSE)</f>
        <v>#N/A</v>
      </c>
      <c r="I41" s="32" t="str">
        <f t="shared" si="19"/>
        <v>np</v>
      </c>
      <c r="J41" s="29">
        <f t="shared" si="6"/>
        <v>0</v>
      </c>
      <c r="K41" s="30" t="e">
        <f>VLOOKUP($C41,'Combined Women''s Foil'!$C$4:$I$183,K$1-2,FALSE)</f>
        <v>#N/A</v>
      </c>
      <c r="L41" s="4">
        <v>27</v>
      </c>
      <c r="M41" s="5">
        <f t="shared" si="7"/>
        <v>120</v>
      </c>
      <c r="O41">
        <f t="shared" si="20"/>
        <v>0</v>
      </c>
      <c r="P41">
        <f t="shared" si="21"/>
        <v>0</v>
      </c>
      <c r="Q41">
        <f t="shared" si="22"/>
        <v>120</v>
      </c>
    </row>
    <row r="42" spans="1:17" ht="12.75">
      <c r="A42" s="2" t="str">
        <f t="shared" si="0"/>
        <v>39</v>
      </c>
      <c r="B42" s="2">
        <f t="shared" si="17"/>
      </c>
      <c r="C42" s="34" t="s">
        <v>418</v>
      </c>
      <c r="D42" s="20">
        <v>20738</v>
      </c>
      <c r="E42" s="3">
        <f t="shared" si="2"/>
        <v>112</v>
      </c>
      <c r="F42" s="32" t="str">
        <f t="shared" si="18"/>
        <v>np</v>
      </c>
      <c r="G42" s="29">
        <f t="shared" si="4"/>
        <v>0</v>
      </c>
      <c r="H42" s="30" t="e">
        <f>VLOOKUP($C42,'Combined Women''s Foil'!$C$4:$I$183,H$1-2,FALSE)</f>
        <v>#N/A</v>
      </c>
      <c r="I42" s="32" t="str">
        <f t="shared" si="19"/>
        <v>np</v>
      </c>
      <c r="J42" s="29">
        <f t="shared" si="6"/>
        <v>0</v>
      </c>
      <c r="K42" s="30" t="e">
        <f>VLOOKUP($C42,'Combined Women''s Foil'!$C$4:$I$183,K$1-2,FALSE)</f>
        <v>#N/A</v>
      </c>
      <c r="L42" s="4">
        <v>31</v>
      </c>
      <c r="M42" s="5">
        <f t="shared" si="7"/>
        <v>112</v>
      </c>
      <c r="O42">
        <f t="shared" si="20"/>
        <v>0</v>
      </c>
      <c r="P42">
        <f t="shared" si="21"/>
        <v>0</v>
      </c>
      <c r="Q42">
        <f t="shared" si="22"/>
        <v>112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results&amp;CPage &amp;P&amp;R&amp;"Arial,Bold"np = Did not earn points (including not competing)&amp;"Arial,Regular"
Printed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28125" style="30" customWidth="1"/>
    <col min="7" max="7" width="5.28125" style="31" customWidth="1"/>
    <col min="8" max="8" width="5.28125" style="31" hidden="1" customWidth="1"/>
    <col min="9" max="9" width="5.28125" style="30" customWidth="1"/>
    <col min="10" max="10" width="5.28125" style="31" customWidth="1"/>
    <col min="11" max="11" width="5.28125" style="31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23" t="s">
        <v>222</v>
      </c>
      <c r="G1" s="24"/>
      <c r="H1" s="25">
        <f>HLOOKUP(F1,'Combined Women''s Saber'!$G$1:$J$3,3,FALSE)</f>
        <v>7</v>
      </c>
      <c r="I1" s="23" t="s">
        <v>271</v>
      </c>
      <c r="J1" s="24"/>
      <c r="K1" s="25">
        <f>HLOOKUP(I1,'Combined Women''s Saber'!$G$1:$J$3,3,FALSE)</f>
        <v>9</v>
      </c>
      <c r="L1" s="9" t="s">
        <v>221</v>
      </c>
      <c r="M1" s="10"/>
    </row>
    <row r="2" spans="1:14" s="11" customFormat="1" ht="15.75" customHeight="1">
      <c r="A2" s="7"/>
      <c r="B2" s="7"/>
      <c r="C2" s="12"/>
      <c r="D2" s="12"/>
      <c r="E2" s="8"/>
      <c r="F2" s="23" t="str">
        <f ca="1">INDIRECT("'Combined Women''s Saber'!R2C"&amp;H1,FALSE)</f>
        <v>I</v>
      </c>
      <c r="G2" s="25" t="str">
        <f ca="1">INDIRECT("'Combined Women''s Saber'!R2C"&amp;H1+1,FALSE)</f>
        <v>Dec 2001&lt;BR&gt;VET</v>
      </c>
      <c r="H2" s="25"/>
      <c r="I2" s="23" t="str">
        <f ca="1">INDIRECT("'Combined Women''s Saber'!R2C"&amp;K1,FALSE)</f>
        <v>I</v>
      </c>
      <c r="J2" s="25" t="str">
        <f ca="1">INDIRECT("'Combined Women''s Saber'!R2C"&amp;K1+1,FALSE)</f>
        <v>Mar 2002&lt;BR&gt;VET</v>
      </c>
      <c r="K2" s="25"/>
      <c r="L2" s="13" t="s">
        <v>219</v>
      </c>
      <c r="M2" s="17" t="s">
        <v>320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12"/>
      <c r="F3" s="26">
        <f>COLUMN()</f>
        <v>6</v>
      </c>
      <c r="G3" s="27">
        <f>HLOOKUP(F2,PointTableHeader,2,FALSE)</f>
        <v>10</v>
      </c>
      <c r="H3" s="28"/>
      <c r="I3" s="26">
        <f>COLUMN()</f>
        <v>9</v>
      </c>
      <c r="J3" s="27">
        <f>HLOOKUP(I2,PointTableHeader,2,FALSE)</f>
        <v>10</v>
      </c>
      <c r="K3" s="28"/>
      <c r="L3" s="14">
        <f>COLUMN()</f>
        <v>12</v>
      </c>
      <c r="M3" s="15">
        <f>HLOOKUP(L2,PointTableHeader,2,FALSE)</f>
        <v>11</v>
      </c>
    </row>
    <row r="4" spans="1:17" ht="12.75">
      <c r="A4" s="2" t="str">
        <f aca="true" t="shared" si="0" ref="A4:A30">IF(E4=0,"",IF(E4=E3,A3,ROW()-3&amp;IF(E4=E5,"T","")))</f>
        <v>1</v>
      </c>
      <c r="B4" s="2">
        <f>TRIM(IF(D4&lt;=V60Cutoff,"%",IF(D4&lt;=V50Cutoff,"#","")))</f>
      </c>
      <c r="C4" s="21" t="s">
        <v>214</v>
      </c>
      <c r="D4" s="20">
        <v>19583</v>
      </c>
      <c r="E4" s="3">
        <f aca="true" t="shared" si="1" ref="E4:E30">LARGE($O4:$Q4,1)+LARGE($O4:$Q4,2)</f>
        <v>1110</v>
      </c>
      <c r="F4" s="32">
        <f>IF(ISERROR(H4),"np",H4)</f>
        <v>1</v>
      </c>
      <c r="G4" s="29">
        <f aca="true" t="shared" si="2" ref="G4:G30">IF(OR(F4&gt;=65,ISNUMBER(F4)=FALSE),0,VLOOKUP(F4,PointTable,G$3,TRUE))</f>
        <v>600</v>
      </c>
      <c r="H4" s="30">
        <f>VLOOKUP($C4,'Combined Women''s Saber'!$C$4:$I$194,H$1-2,FALSE)</f>
        <v>1</v>
      </c>
      <c r="I4" s="32">
        <f>IF(ISERROR(K4),"np",K4)</f>
        <v>3</v>
      </c>
      <c r="J4" s="29">
        <f aca="true" t="shared" si="3" ref="J4:J30">IF(OR(I4&gt;=65,ISNUMBER(I4)=FALSE),0,VLOOKUP(I4,PointTable,J$3,TRUE))</f>
        <v>510</v>
      </c>
      <c r="K4" s="30">
        <f>VLOOKUP($C4,'Combined Women''s Saber'!$C$4:$I$194,K$1-2,FALSE)</f>
        <v>3</v>
      </c>
      <c r="L4" s="4">
        <v>5</v>
      </c>
      <c r="M4" s="5">
        <f aca="true" t="shared" si="4" ref="M4:M30">IF(OR(L4&gt;=65,ISNUMBER(L4)=FALSE),0,VLOOKUP(L4,PointTable,M$3,TRUE))</f>
        <v>280</v>
      </c>
      <c r="O4">
        <f aca="true" t="shared" si="5" ref="O4:O30">G4</f>
        <v>600</v>
      </c>
      <c r="P4">
        <f aca="true" t="shared" si="6" ref="P4:P30">J4</f>
        <v>510</v>
      </c>
      <c r="Q4">
        <f aca="true" t="shared" si="7" ref="Q4:Q30">M4</f>
        <v>280</v>
      </c>
    </row>
    <row r="5" spans="1:17" ht="12.75">
      <c r="A5" s="2" t="str">
        <f t="shared" si="0"/>
        <v>2</v>
      </c>
      <c r="B5" s="2">
        <f aca="true" t="shared" si="8" ref="B5:B30">TRIM(IF(D5&lt;=V60Cutoff,"%",IF(D5&lt;=V50Cutoff,"#","")))</f>
      </c>
      <c r="C5" s="21" t="s">
        <v>144</v>
      </c>
      <c r="D5" s="20">
        <v>21637</v>
      </c>
      <c r="E5" s="3">
        <f t="shared" si="1"/>
        <v>969</v>
      </c>
      <c r="F5" s="32">
        <f aca="true" t="shared" si="9" ref="F5:F30">IF(ISERROR(H5),"np",H5)</f>
        <v>6</v>
      </c>
      <c r="G5" s="29">
        <f t="shared" si="2"/>
        <v>417</v>
      </c>
      <c r="H5" s="30">
        <f>VLOOKUP($C5,'Combined Women''s Saber'!$C$4:$I$194,H$1-2,FALSE)</f>
        <v>6</v>
      </c>
      <c r="I5" s="32">
        <f aca="true" t="shared" si="10" ref="I5:I30">IF(ISERROR(K5),"np",K5)</f>
        <v>2</v>
      </c>
      <c r="J5" s="29">
        <f t="shared" si="3"/>
        <v>552</v>
      </c>
      <c r="K5" s="30">
        <f>VLOOKUP($C5,'Combined Women''s Saber'!$C$4:$I$194,K$1-2,FALSE)</f>
        <v>2</v>
      </c>
      <c r="L5" s="4">
        <v>3</v>
      </c>
      <c r="M5" s="5">
        <f t="shared" si="4"/>
        <v>340</v>
      </c>
      <c r="O5">
        <f t="shared" si="5"/>
        <v>417</v>
      </c>
      <c r="P5">
        <f t="shared" si="6"/>
        <v>552</v>
      </c>
      <c r="Q5">
        <f t="shared" si="7"/>
        <v>340</v>
      </c>
    </row>
    <row r="6" spans="1:17" ht="12.75">
      <c r="A6" s="2" t="str">
        <f t="shared" si="0"/>
        <v>3</v>
      </c>
      <c r="B6" s="2">
        <f t="shared" si="8"/>
      </c>
      <c r="C6" s="21" t="s">
        <v>213</v>
      </c>
      <c r="D6" s="20">
        <v>21682</v>
      </c>
      <c r="E6" s="3">
        <f t="shared" si="1"/>
        <v>963</v>
      </c>
      <c r="F6" s="32">
        <f t="shared" si="9"/>
        <v>2</v>
      </c>
      <c r="G6" s="29">
        <f t="shared" si="2"/>
        <v>552</v>
      </c>
      <c r="H6" s="30">
        <f>VLOOKUP($C6,'Combined Women''s Saber'!$C$4:$I$194,H$1-2,FALSE)</f>
        <v>2</v>
      </c>
      <c r="I6" s="32">
        <f t="shared" si="10"/>
        <v>8</v>
      </c>
      <c r="J6" s="29">
        <f t="shared" si="3"/>
        <v>411</v>
      </c>
      <c r="K6" s="30">
        <f>VLOOKUP($C6,'Combined Women''s Saber'!$C$4:$I$194,K$1-2,FALSE)</f>
        <v>8</v>
      </c>
      <c r="L6" s="4">
        <v>6</v>
      </c>
      <c r="M6" s="5">
        <f t="shared" si="4"/>
        <v>278</v>
      </c>
      <c r="O6">
        <f t="shared" si="5"/>
        <v>552</v>
      </c>
      <c r="P6">
        <f t="shared" si="6"/>
        <v>411</v>
      </c>
      <c r="Q6">
        <f t="shared" si="7"/>
        <v>278</v>
      </c>
    </row>
    <row r="7" spans="1:17" ht="12.75">
      <c r="A7" s="2" t="str">
        <f t="shared" si="0"/>
        <v>4</v>
      </c>
      <c r="B7" s="2">
        <f>TRIM(IF(D7&lt;=V60Cutoff,"%",IF(D7&lt;=V50Cutoff,"#","")))</f>
      </c>
      <c r="C7" s="21" t="s">
        <v>67</v>
      </c>
      <c r="D7" s="20">
        <v>20144</v>
      </c>
      <c r="E7" s="3">
        <f t="shared" si="1"/>
        <v>825</v>
      </c>
      <c r="F7" s="32">
        <f>IF(ISERROR(H7),"np",H7)</f>
        <v>11</v>
      </c>
      <c r="G7" s="29">
        <f t="shared" si="2"/>
        <v>315</v>
      </c>
      <c r="H7" s="30">
        <f>VLOOKUP($C7,'Combined Women''s Saber'!$C$4:$I$194,H$1-2,FALSE)</f>
        <v>11</v>
      </c>
      <c r="I7" s="32">
        <f>IF(ISERROR(K7),"np",K7)</f>
        <v>3</v>
      </c>
      <c r="J7" s="29">
        <f t="shared" si="3"/>
        <v>510</v>
      </c>
      <c r="K7" s="30">
        <f>VLOOKUP($C7,'Combined Women''s Saber'!$C$4:$I$194,K$1-2,FALSE)</f>
        <v>3</v>
      </c>
      <c r="L7" s="4" t="s">
        <v>3</v>
      </c>
      <c r="M7" s="5">
        <f t="shared" si="4"/>
        <v>0</v>
      </c>
      <c r="O7">
        <f t="shared" si="5"/>
        <v>315</v>
      </c>
      <c r="P7">
        <f t="shared" si="6"/>
        <v>510</v>
      </c>
      <c r="Q7">
        <f t="shared" si="7"/>
        <v>0</v>
      </c>
    </row>
    <row r="8" spans="1:17" ht="12.75">
      <c r="A8" s="2" t="str">
        <f t="shared" si="0"/>
        <v>5</v>
      </c>
      <c r="B8" s="2">
        <f>TRIM(IF(D8&lt;=V60Cutoff,"%",IF(D8&lt;=V50Cutoff,"#","")))</f>
      </c>
      <c r="C8" s="21" t="s">
        <v>66</v>
      </c>
      <c r="D8" s="20">
        <v>19669</v>
      </c>
      <c r="E8" s="3">
        <f t="shared" si="1"/>
        <v>820</v>
      </c>
      <c r="F8" s="32" t="str">
        <f>IF(ISERROR(H8),"np",H8)</f>
        <v>np</v>
      </c>
      <c r="G8" s="29">
        <f t="shared" si="2"/>
        <v>0</v>
      </c>
      <c r="H8" s="30" t="str">
        <f>VLOOKUP($C8,'Combined Women''s Saber'!$C$4:$I$194,H$1-2,FALSE)</f>
        <v>np</v>
      </c>
      <c r="I8" s="32">
        <f>IF(ISERROR(K8),"np",K8)</f>
        <v>5</v>
      </c>
      <c r="J8" s="29">
        <f t="shared" si="3"/>
        <v>420</v>
      </c>
      <c r="K8" s="30">
        <f>VLOOKUP($C8,'Combined Women''s Saber'!$C$4:$I$194,K$1-2,FALSE)</f>
        <v>5</v>
      </c>
      <c r="L8" s="4">
        <v>1</v>
      </c>
      <c r="M8" s="5">
        <f t="shared" si="4"/>
        <v>400</v>
      </c>
      <c r="O8">
        <f>G8</f>
        <v>0</v>
      </c>
      <c r="P8">
        <f>J8</f>
        <v>420</v>
      </c>
      <c r="Q8">
        <f>M8</f>
        <v>400</v>
      </c>
    </row>
    <row r="9" spans="1:17" ht="12.75">
      <c r="A9" s="2" t="str">
        <f t="shared" si="0"/>
        <v>6</v>
      </c>
      <c r="B9" s="2">
        <f t="shared" si="8"/>
      </c>
      <c r="C9" s="21" t="s">
        <v>93</v>
      </c>
      <c r="D9" s="20">
        <v>20478</v>
      </c>
      <c r="E9" s="3">
        <f t="shared" si="1"/>
        <v>751</v>
      </c>
      <c r="F9" s="32">
        <f t="shared" si="9"/>
        <v>8</v>
      </c>
      <c r="G9" s="29">
        <f t="shared" si="2"/>
        <v>411</v>
      </c>
      <c r="H9" s="30">
        <f>VLOOKUP($C9,'Combined Women''s Saber'!$C$4:$I$194,H$1-2,FALSE)</f>
        <v>8</v>
      </c>
      <c r="I9" s="32" t="str">
        <f t="shared" si="10"/>
        <v>np</v>
      </c>
      <c r="J9" s="29">
        <f t="shared" si="3"/>
        <v>0</v>
      </c>
      <c r="K9" s="30" t="str">
        <f>VLOOKUP($C9,'Combined Women''s Saber'!$C$4:$I$194,K$1-2,FALSE)</f>
        <v>np</v>
      </c>
      <c r="L9" s="4">
        <v>3</v>
      </c>
      <c r="M9" s="5">
        <f t="shared" si="4"/>
        <v>340</v>
      </c>
      <c r="O9">
        <f>G9</f>
        <v>411</v>
      </c>
      <c r="P9">
        <f>J9</f>
        <v>0</v>
      </c>
      <c r="Q9">
        <f>M9</f>
        <v>340</v>
      </c>
    </row>
    <row r="10" spans="1:17" ht="12.75">
      <c r="A10" s="2" t="str">
        <f t="shared" si="0"/>
        <v>7</v>
      </c>
      <c r="B10" s="2">
        <f>TRIM(IF(D10&lt;=V60Cutoff,"%",IF(D10&lt;=V50Cutoff,"#","")))</f>
      </c>
      <c r="C10" s="33" t="s">
        <v>310</v>
      </c>
      <c r="D10" s="20">
        <v>22438</v>
      </c>
      <c r="E10" s="3">
        <f t="shared" si="1"/>
        <v>690</v>
      </c>
      <c r="F10" s="32" t="str">
        <f>IF(ISERROR(H10),"np",H10)</f>
        <v>np</v>
      </c>
      <c r="G10" s="29">
        <f t="shared" si="2"/>
        <v>0</v>
      </c>
      <c r="H10" s="30" t="str">
        <f>VLOOKUP($C10,'Combined Women''s Saber'!$C$4:$I$194,H$1-2,FALSE)</f>
        <v>np</v>
      </c>
      <c r="I10" s="32">
        <f>IF(ISERROR(K10),"np",K10)</f>
        <v>7</v>
      </c>
      <c r="J10" s="29">
        <f t="shared" si="3"/>
        <v>414</v>
      </c>
      <c r="K10" s="30">
        <f>VLOOKUP($C10,'Combined Women''s Saber'!$C$4:$I$194,K$1-2,FALSE)</f>
        <v>7</v>
      </c>
      <c r="L10" s="4">
        <v>7</v>
      </c>
      <c r="M10" s="5">
        <f t="shared" si="4"/>
        <v>276</v>
      </c>
      <c r="O10">
        <f>G10</f>
        <v>0</v>
      </c>
      <c r="P10">
        <f>J10</f>
        <v>414</v>
      </c>
      <c r="Q10">
        <f>M10</f>
        <v>276</v>
      </c>
    </row>
    <row r="11" spans="1:17" ht="12.75">
      <c r="A11" s="2" t="str">
        <f t="shared" si="0"/>
        <v>8</v>
      </c>
      <c r="B11" s="2">
        <f>TRIM(IF(D11&lt;=V60Cutoff,"%",IF(D11&lt;=V50Cutoff,"#","")))</f>
      </c>
      <c r="C11" s="33" t="s">
        <v>311</v>
      </c>
      <c r="D11" s="20">
        <v>22641</v>
      </c>
      <c r="E11" s="3">
        <f t="shared" si="1"/>
        <v>686</v>
      </c>
      <c r="F11" s="32" t="str">
        <f>IF(ISERROR(H11),"np",H11)</f>
        <v>np</v>
      </c>
      <c r="G11" s="29">
        <f t="shared" si="2"/>
        <v>0</v>
      </c>
      <c r="H11" s="30" t="str">
        <f>VLOOKUP($C11,'Combined Women''s Saber'!$C$4:$I$194,H$1-2,FALSE)</f>
        <v>np</v>
      </c>
      <c r="I11" s="32">
        <f>IF(ISERROR(K11),"np",K11)</f>
        <v>10</v>
      </c>
      <c r="J11" s="29">
        <f t="shared" si="3"/>
        <v>318</v>
      </c>
      <c r="K11" s="30">
        <f>VLOOKUP($C11,'Combined Women''s Saber'!$C$4:$I$194,K$1-2,FALSE)</f>
        <v>10</v>
      </c>
      <c r="L11" s="4">
        <v>2</v>
      </c>
      <c r="M11" s="5">
        <f t="shared" si="4"/>
        <v>368</v>
      </c>
      <c r="O11">
        <f>G11</f>
        <v>0</v>
      </c>
      <c r="P11">
        <f>J11</f>
        <v>318</v>
      </c>
      <c r="Q11">
        <f>M11</f>
        <v>368</v>
      </c>
    </row>
    <row r="12" spans="1:17" ht="12.75">
      <c r="A12" s="2" t="str">
        <f t="shared" si="0"/>
        <v>9</v>
      </c>
      <c r="B12" s="2">
        <f t="shared" si="8"/>
      </c>
      <c r="C12" s="21" t="s">
        <v>212</v>
      </c>
      <c r="D12" s="20">
        <v>19602</v>
      </c>
      <c r="E12" s="3">
        <f t="shared" si="1"/>
        <v>636</v>
      </c>
      <c r="F12" s="32">
        <f t="shared" si="9"/>
        <v>9</v>
      </c>
      <c r="G12" s="29">
        <f t="shared" si="2"/>
        <v>321</v>
      </c>
      <c r="H12" s="30">
        <f>VLOOKUP($C12,'Combined Women''s Saber'!$C$4:$I$194,H$1-2,FALSE)</f>
        <v>9</v>
      </c>
      <c r="I12" s="32">
        <f t="shared" si="10"/>
        <v>11</v>
      </c>
      <c r="J12" s="29">
        <f t="shared" si="3"/>
        <v>315</v>
      </c>
      <c r="K12" s="30">
        <f>VLOOKUP($C12,'Combined Women''s Saber'!$C$4:$I$194,K$1-2,FALSE)</f>
        <v>11</v>
      </c>
      <c r="L12" s="4">
        <v>8</v>
      </c>
      <c r="M12" s="5">
        <f t="shared" si="4"/>
        <v>274</v>
      </c>
      <c r="O12">
        <f t="shared" si="5"/>
        <v>321</v>
      </c>
      <c r="P12">
        <f t="shared" si="6"/>
        <v>315</v>
      </c>
      <c r="Q12">
        <f t="shared" si="7"/>
        <v>274</v>
      </c>
    </row>
    <row r="13" spans="1:17" ht="12.75">
      <c r="A13" s="2" t="str">
        <f t="shared" si="0"/>
        <v>10</v>
      </c>
      <c r="B13" s="2">
        <f>TRIM(IF(D13&lt;=V60Cutoff,"%",IF(D13&lt;=V50Cutoff,"#","")))</f>
      </c>
      <c r="C13" s="21" t="s">
        <v>128</v>
      </c>
      <c r="D13" s="20">
        <v>19386</v>
      </c>
      <c r="E13" s="3">
        <f t="shared" si="1"/>
        <v>618</v>
      </c>
      <c r="F13" s="32">
        <f>IF(ISERROR(H13),"np",H13)</f>
        <v>14</v>
      </c>
      <c r="G13" s="29">
        <f t="shared" si="2"/>
        <v>306</v>
      </c>
      <c r="H13" s="30">
        <f>VLOOKUP($C13,'Combined Women''s Saber'!$C$4:$I$194,H$1-2,FALSE)</f>
        <v>14</v>
      </c>
      <c r="I13" s="32">
        <f>IF(ISERROR(K13),"np",K13)</f>
        <v>12</v>
      </c>
      <c r="J13" s="29">
        <f t="shared" si="3"/>
        <v>312</v>
      </c>
      <c r="K13" s="30">
        <f>VLOOKUP($C13,'Combined Women''s Saber'!$C$4:$I$194,K$1-2,FALSE)</f>
        <v>12</v>
      </c>
      <c r="L13" s="4">
        <v>18</v>
      </c>
      <c r="M13" s="5">
        <f t="shared" si="4"/>
        <v>138</v>
      </c>
      <c r="O13">
        <f>G13</f>
        <v>306</v>
      </c>
      <c r="P13">
        <f>J13</f>
        <v>312</v>
      </c>
      <c r="Q13">
        <f>M13</f>
        <v>138</v>
      </c>
    </row>
    <row r="14" spans="1:17" ht="12.75">
      <c r="A14" s="2" t="str">
        <f t="shared" si="0"/>
        <v>11</v>
      </c>
      <c r="B14" s="2">
        <f t="shared" si="8"/>
      </c>
      <c r="C14" s="21" t="s">
        <v>83</v>
      </c>
      <c r="D14" s="20">
        <v>19733</v>
      </c>
      <c r="E14" s="3">
        <f t="shared" si="1"/>
        <v>609</v>
      </c>
      <c r="F14" s="32">
        <f t="shared" si="9"/>
        <v>15</v>
      </c>
      <c r="G14" s="29">
        <f t="shared" si="2"/>
        <v>303</v>
      </c>
      <c r="H14" s="30">
        <f>VLOOKUP($C14,'Combined Women''s Saber'!$C$4:$I$194,H$1-2,FALSE)</f>
        <v>15</v>
      </c>
      <c r="I14" s="32">
        <f t="shared" si="10"/>
        <v>14</v>
      </c>
      <c r="J14" s="29">
        <f t="shared" si="3"/>
        <v>306</v>
      </c>
      <c r="K14" s="30">
        <f>VLOOKUP($C14,'Combined Women''s Saber'!$C$4:$I$194,K$1-2,FALSE)</f>
        <v>14</v>
      </c>
      <c r="L14" s="4" t="s">
        <v>3</v>
      </c>
      <c r="M14" s="5">
        <f t="shared" si="4"/>
        <v>0</v>
      </c>
      <c r="O14">
        <f>G14</f>
        <v>303</v>
      </c>
      <c r="P14">
        <f>J14</f>
        <v>306</v>
      </c>
      <c r="Q14">
        <f>M14</f>
        <v>0</v>
      </c>
    </row>
    <row r="15" spans="1:17" ht="12.75">
      <c r="A15" s="2" t="str">
        <f t="shared" si="0"/>
        <v>12</v>
      </c>
      <c r="B15" s="2">
        <f t="shared" si="8"/>
      </c>
      <c r="C15" s="33" t="s">
        <v>266</v>
      </c>
      <c r="D15" s="20">
        <v>20161</v>
      </c>
      <c r="E15" s="3">
        <f t="shared" si="1"/>
        <v>516</v>
      </c>
      <c r="F15" s="32">
        <f t="shared" si="9"/>
        <v>13</v>
      </c>
      <c r="G15" s="29">
        <f t="shared" si="2"/>
        <v>309</v>
      </c>
      <c r="H15" s="30">
        <f>VLOOKUP($C15,'Combined Women''s Saber'!$C$4:$I$194,H$1-2,FALSE)</f>
        <v>13</v>
      </c>
      <c r="I15" s="32">
        <f t="shared" si="10"/>
        <v>18</v>
      </c>
      <c r="J15" s="29">
        <f t="shared" si="3"/>
        <v>207</v>
      </c>
      <c r="K15" s="30">
        <f>VLOOKUP($C15,'Combined Women''s Saber'!$C$4:$I$194,K$1-2,FALSE)</f>
        <v>18</v>
      </c>
      <c r="L15" s="4">
        <v>13</v>
      </c>
      <c r="M15" s="5">
        <f t="shared" si="4"/>
        <v>206</v>
      </c>
      <c r="O15">
        <f t="shared" si="5"/>
        <v>309</v>
      </c>
      <c r="P15">
        <f t="shared" si="6"/>
        <v>207</v>
      </c>
      <c r="Q15">
        <f t="shared" si="7"/>
        <v>206</v>
      </c>
    </row>
    <row r="16" spans="1:17" ht="12.75">
      <c r="A16" s="2" t="str">
        <f t="shared" si="0"/>
        <v>13</v>
      </c>
      <c r="B16" s="2">
        <f t="shared" si="8"/>
      </c>
      <c r="C16" s="21" t="s">
        <v>203</v>
      </c>
      <c r="D16" s="20">
        <v>22028</v>
      </c>
      <c r="E16" s="3">
        <f t="shared" si="1"/>
        <v>503</v>
      </c>
      <c r="F16" s="32" t="str">
        <f t="shared" si="9"/>
        <v>np</v>
      </c>
      <c r="G16" s="29">
        <f t="shared" si="2"/>
        <v>0</v>
      </c>
      <c r="H16" s="30" t="str">
        <f>VLOOKUP($C16,'Combined Women''s Saber'!$C$4:$I$194,H$1-2,FALSE)</f>
        <v>np</v>
      </c>
      <c r="I16" s="32">
        <f t="shared" si="10"/>
        <v>15</v>
      </c>
      <c r="J16" s="29">
        <f t="shared" si="3"/>
        <v>303</v>
      </c>
      <c r="K16" s="30">
        <f>VLOOKUP($C16,'Combined Women''s Saber'!$C$4:$I$194,K$1-2,FALSE)</f>
        <v>15</v>
      </c>
      <c r="L16" s="4">
        <v>16</v>
      </c>
      <c r="M16" s="5">
        <f t="shared" si="4"/>
        <v>200</v>
      </c>
      <c r="O16">
        <f t="shared" si="5"/>
        <v>0</v>
      </c>
      <c r="P16">
        <f t="shared" si="6"/>
        <v>303</v>
      </c>
      <c r="Q16">
        <f t="shared" si="7"/>
        <v>200</v>
      </c>
    </row>
    <row r="17" spans="1:17" ht="12.75">
      <c r="A17" s="2" t="str">
        <f t="shared" si="0"/>
        <v>14</v>
      </c>
      <c r="B17" s="2">
        <f t="shared" si="8"/>
      </c>
      <c r="C17" s="21" t="s">
        <v>216</v>
      </c>
      <c r="D17" s="20">
        <v>19826</v>
      </c>
      <c r="E17" s="3">
        <f t="shared" si="1"/>
        <v>440</v>
      </c>
      <c r="F17" s="32">
        <f t="shared" si="9"/>
        <v>16</v>
      </c>
      <c r="G17" s="29">
        <f t="shared" si="2"/>
        <v>300</v>
      </c>
      <c r="H17" s="30">
        <f>VLOOKUP($C17,'Combined Women''s Saber'!$C$4:$I$194,H$1-2,FALSE)</f>
        <v>16</v>
      </c>
      <c r="I17" s="32" t="str">
        <f t="shared" si="10"/>
        <v>np</v>
      </c>
      <c r="J17" s="29">
        <f t="shared" si="3"/>
        <v>0</v>
      </c>
      <c r="K17" s="30" t="str">
        <f>VLOOKUP($C17,'Combined Women''s Saber'!$C$4:$I$194,K$1-2,FALSE)</f>
        <v>np</v>
      </c>
      <c r="L17" s="4">
        <v>17</v>
      </c>
      <c r="M17" s="5">
        <f t="shared" si="4"/>
        <v>140</v>
      </c>
      <c r="O17">
        <f t="shared" si="5"/>
        <v>300</v>
      </c>
      <c r="P17">
        <f t="shared" si="6"/>
        <v>0</v>
      </c>
      <c r="Q17">
        <f t="shared" si="7"/>
        <v>140</v>
      </c>
    </row>
    <row r="18" spans="1:17" ht="12.75">
      <c r="A18" s="2" t="str">
        <f t="shared" si="0"/>
        <v>15</v>
      </c>
      <c r="B18" s="2">
        <f t="shared" si="8"/>
      </c>
      <c r="C18" s="21" t="s">
        <v>132</v>
      </c>
      <c r="D18" s="20">
        <v>19459</v>
      </c>
      <c r="E18" s="3">
        <f t="shared" si="1"/>
        <v>414</v>
      </c>
      <c r="F18" s="32">
        <f t="shared" si="9"/>
        <v>7</v>
      </c>
      <c r="G18" s="29">
        <f t="shared" si="2"/>
        <v>414</v>
      </c>
      <c r="H18" s="30">
        <f>VLOOKUP($C18,'Combined Women''s Saber'!$C$4:$I$194,H$1-2,FALSE)</f>
        <v>7</v>
      </c>
      <c r="I18" s="32" t="str">
        <f t="shared" si="10"/>
        <v>np</v>
      </c>
      <c r="J18" s="29">
        <f t="shared" si="3"/>
        <v>0</v>
      </c>
      <c r="K18" s="30" t="str">
        <f>VLOOKUP($C18,'Combined Women''s Saber'!$C$4:$I$194,K$1-2,FALSE)</f>
        <v>np</v>
      </c>
      <c r="L18" s="4" t="s">
        <v>3</v>
      </c>
      <c r="M18" s="5">
        <f t="shared" si="4"/>
        <v>0</v>
      </c>
      <c r="O18">
        <f t="shared" si="5"/>
        <v>414</v>
      </c>
      <c r="P18">
        <f t="shared" si="6"/>
        <v>0</v>
      </c>
      <c r="Q18">
        <f t="shared" si="7"/>
        <v>0</v>
      </c>
    </row>
    <row r="19" spans="1:17" ht="12.75">
      <c r="A19" s="2" t="str">
        <f t="shared" si="0"/>
        <v>16</v>
      </c>
      <c r="B19" s="2">
        <f>TRIM(IF(D19&lt;=V60Cutoff,"%",IF(D19&lt;=V50Cutoff,"#","")))</f>
      </c>
      <c r="C19" s="33" t="s">
        <v>312</v>
      </c>
      <c r="D19" s="20">
        <v>20981</v>
      </c>
      <c r="E19" s="3">
        <f t="shared" si="1"/>
        <v>403</v>
      </c>
      <c r="F19" s="32" t="str">
        <f>IF(ISERROR(H19),"np",H19)</f>
        <v>np</v>
      </c>
      <c r="G19" s="29">
        <f t="shared" si="2"/>
        <v>0</v>
      </c>
      <c r="H19" s="30" t="str">
        <f>VLOOKUP($C19,'Combined Women''s Saber'!$C$4:$I$194,H$1-2,FALSE)</f>
        <v>np</v>
      </c>
      <c r="I19" s="32">
        <f>IF(ISERROR(K19),"np",K19)</f>
        <v>22</v>
      </c>
      <c r="J19" s="29">
        <f t="shared" si="3"/>
        <v>195</v>
      </c>
      <c r="K19" s="30">
        <f>VLOOKUP($C19,'Combined Women''s Saber'!$C$4:$I$194,K$1-2,FALSE)</f>
        <v>22</v>
      </c>
      <c r="L19" s="4">
        <v>12</v>
      </c>
      <c r="M19" s="5">
        <f t="shared" si="4"/>
        <v>208</v>
      </c>
      <c r="O19">
        <f t="shared" si="5"/>
        <v>0</v>
      </c>
      <c r="P19">
        <f t="shared" si="6"/>
        <v>195</v>
      </c>
      <c r="Q19">
        <f t="shared" si="7"/>
        <v>208</v>
      </c>
    </row>
    <row r="20" spans="1:17" ht="12.75">
      <c r="A20" s="2" t="str">
        <f t="shared" si="0"/>
        <v>17</v>
      </c>
      <c r="B20" s="2">
        <f t="shared" si="8"/>
      </c>
      <c r="C20" s="21" t="s">
        <v>201</v>
      </c>
      <c r="D20" s="20">
        <v>22177</v>
      </c>
      <c r="E20" s="3">
        <f t="shared" si="1"/>
        <v>321</v>
      </c>
      <c r="F20" s="32" t="str">
        <f t="shared" si="9"/>
        <v>np</v>
      </c>
      <c r="G20" s="29">
        <f t="shared" si="2"/>
        <v>0</v>
      </c>
      <c r="H20" s="30" t="str">
        <f>VLOOKUP($C20,'Combined Women''s Saber'!$C$4:$I$194,H$1-2,FALSE)</f>
        <v>np</v>
      </c>
      <c r="I20" s="32">
        <f t="shared" si="10"/>
        <v>9</v>
      </c>
      <c r="J20" s="29">
        <f t="shared" si="3"/>
        <v>321</v>
      </c>
      <c r="K20" s="30">
        <f>VLOOKUP($C20,'Combined Women''s Saber'!$C$4:$I$194,K$1-2,FALSE)</f>
        <v>9</v>
      </c>
      <c r="L20" s="4" t="s">
        <v>3</v>
      </c>
      <c r="M20" s="5">
        <f t="shared" si="4"/>
        <v>0</v>
      </c>
      <c r="O20">
        <f t="shared" si="5"/>
        <v>0</v>
      </c>
      <c r="P20">
        <f t="shared" si="6"/>
        <v>321</v>
      </c>
      <c r="Q20">
        <f t="shared" si="7"/>
        <v>0</v>
      </c>
    </row>
    <row r="21" spans="1:17" ht="12.75">
      <c r="A21" s="2" t="str">
        <f t="shared" si="0"/>
        <v>18</v>
      </c>
      <c r="B21" s="2">
        <f t="shared" si="8"/>
      </c>
      <c r="C21" s="21" t="s">
        <v>94</v>
      </c>
      <c r="D21" s="20">
        <v>21756</v>
      </c>
      <c r="E21" s="3">
        <f t="shared" si="1"/>
        <v>300</v>
      </c>
      <c r="F21" s="32" t="str">
        <f t="shared" si="9"/>
        <v>np</v>
      </c>
      <c r="G21" s="29">
        <f t="shared" si="2"/>
        <v>0</v>
      </c>
      <c r="H21" s="30" t="str">
        <f>VLOOKUP($C21,'Combined Women''s Saber'!$C$4:$I$194,H$1-2,FALSE)</f>
        <v>np</v>
      </c>
      <c r="I21" s="32">
        <f t="shared" si="10"/>
        <v>16</v>
      </c>
      <c r="J21" s="29">
        <f t="shared" si="3"/>
        <v>300</v>
      </c>
      <c r="K21" s="30">
        <f>VLOOKUP($C21,'Combined Women''s Saber'!$C$4:$I$194,K$1-2,FALSE)</f>
        <v>16</v>
      </c>
      <c r="L21" s="4" t="s">
        <v>3</v>
      </c>
      <c r="M21" s="5">
        <f t="shared" si="4"/>
        <v>0</v>
      </c>
      <c r="O21">
        <f t="shared" si="5"/>
        <v>0</v>
      </c>
      <c r="P21">
        <f t="shared" si="6"/>
        <v>300</v>
      </c>
      <c r="Q21">
        <f t="shared" si="7"/>
        <v>0</v>
      </c>
    </row>
    <row r="22" spans="1:17" ht="12.75">
      <c r="A22" s="2" t="str">
        <f t="shared" si="0"/>
        <v>19</v>
      </c>
      <c r="B22" s="2">
        <f t="shared" si="8"/>
      </c>
      <c r="C22" s="34" t="s">
        <v>346</v>
      </c>
      <c r="D22" s="20">
        <v>20683</v>
      </c>
      <c r="E22" s="3">
        <f t="shared" si="1"/>
        <v>214</v>
      </c>
      <c r="F22" s="32" t="str">
        <f t="shared" si="9"/>
        <v>np</v>
      </c>
      <c r="G22" s="29">
        <f t="shared" si="2"/>
        <v>0</v>
      </c>
      <c r="H22" s="30" t="e">
        <f>VLOOKUP($C22,'Combined Women''s Saber'!$C$4:$I$194,H$1-2,FALSE)</f>
        <v>#N/A</v>
      </c>
      <c r="I22" s="32" t="str">
        <f t="shared" si="10"/>
        <v>np</v>
      </c>
      <c r="J22" s="29">
        <f t="shared" si="3"/>
        <v>0</v>
      </c>
      <c r="K22" s="30" t="e">
        <f>VLOOKUP($C22,'Combined Women''s Saber'!$C$4:$I$194,K$1-2,FALSE)</f>
        <v>#N/A</v>
      </c>
      <c r="L22" s="4">
        <v>9</v>
      </c>
      <c r="M22" s="5">
        <f t="shared" si="4"/>
        <v>214</v>
      </c>
      <c r="O22">
        <f t="shared" si="5"/>
        <v>0</v>
      </c>
      <c r="P22">
        <f t="shared" si="6"/>
        <v>0</v>
      </c>
      <c r="Q22">
        <f t="shared" si="7"/>
        <v>214</v>
      </c>
    </row>
    <row r="23" spans="1:17" ht="12.75">
      <c r="A23" s="2" t="str">
        <f t="shared" si="0"/>
        <v>20</v>
      </c>
      <c r="B23" s="2">
        <f>TRIM(IF(D23&lt;=V60Cutoff,"%",IF(D23&lt;=V50Cutoff,"#","")))</f>
      </c>
      <c r="C23" s="34" t="s">
        <v>347</v>
      </c>
      <c r="D23" s="20">
        <v>20847</v>
      </c>
      <c r="E23" s="3">
        <f t="shared" si="1"/>
        <v>212</v>
      </c>
      <c r="F23" s="32" t="str">
        <f>IF(ISERROR(H23),"np",H23)</f>
        <v>np</v>
      </c>
      <c r="G23" s="29">
        <f t="shared" si="2"/>
        <v>0</v>
      </c>
      <c r="H23" s="30" t="e">
        <f>VLOOKUP($C23,'Combined Women''s Saber'!$C$4:$I$194,H$1-2,FALSE)</f>
        <v>#N/A</v>
      </c>
      <c r="I23" s="32" t="str">
        <f>IF(ISERROR(K23),"np",K23)</f>
        <v>np</v>
      </c>
      <c r="J23" s="29">
        <f t="shared" si="3"/>
        <v>0</v>
      </c>
      <c r="K23" s="30" t="e">
        <f>VLOOKUP($C23,'Combined Women''s Saber'!$C$4:$I$194,K$1-2,FALSE)</f>
        <v>#N/A</v>
      </c>
      <c r="L23" s="4">
        <v>10</v>
      </c>
      <c r="M23" s="5">
        <f t="shared" si="4"/>
        <v>212</v>
      </c>
      <c r="O23">
        <f aca="true" t="shared" si="11" ref="O23:O28">G23</f>
        <v>0</v>
      </c>
      <c r="P23">
        <f aca="true" t="shared" si="12" ref="P23:P28">J23</f>
        <v>0</v>
      </c>
      <c r="Q23">
        <f aca="true" t="shared" si="13" ref="Q23:Q28">M23</f>
        <v>212</v>
      </c>
    </row>
    <row r="24" spans="1:17" ht="12.75">
      <c r="A24" s="2" t="str">
        <f t="shared" si="0"/>
        <v>21</v>
      </c>
      <c r="B24" s="2">
        <f aca="true" t="shared" si="14" ref="B24:B29">TRIM(IF(D24&lt;=V60Cutoff,"%",IF(D24&lt;=V50Cutoff,"#","")))</f>
      </c>
      <c r="C24" s="34" t="s">
        <v>348</v>
      </c>
      <c r="D24" s="20">
        <v>20776</v>
      </c>
      <c r="E24" s="3">
        <f t="shared" si="1"/>
        <v>210</v>
      </c>
      <c r="F24" s="32" t="str">
        <f aca="true" t="shared" si="15" ref="F24:F29">IF(ISERROR(H24),"np",H24)</f>
        <v>np</v>
      </c>
      <c r="G24" s="29">
        <f t="shared" si="2"/>
        <v>0</v>
      </c>
      <c r="H24" s="30" t="e">
        <f>VLOOKUP($C24,'Combined Women''s Saber'!$C$4:$I$194,H$1-2,FALSE)</f>
        <v>#N/A</v>
      </c>
      <c r="I24" s="32" t="str">
        <f aca="true" t="shared" si="16" ref="I24:I29">IF(ISERROR(K24),"np",K24)</f>
        <v>np</v>
      </c>
      <c r="J24" s="29">
        <f t="shared" si="3"/>
        <v>0</v>
      </c>
      <c r="K24" s="30" t="e">
        <f>VLOOKUP($C24,'Combined Women''s Saber'!$C$4:$I$194,K$1-2,FALSE)</f>
        <v>#N/A</v>
      </c>
      <c r="L24" s="4">
        <v>11</v>
      </c>
      <c r="M24" s="5">
        <f t="shared" si="4"/>
        <v>210</v>
      </c>
      <c r="O24">
        <f t="shared" si="11"/>
        <v>0</v>
      </c>
      <c r="P24">
        <f t="shared" si="12"/>
        <v>0</v>
      </c>
      <c r="Q24">
        <f t="shared" si="13"/>
        <v>210</v>
      </c>
    </row>
    <row r="25" spans="1:17" ht="12.75">
      <c r="A25" s="2" t="str">
        <f t="shared" si="0"/>
        <v>22</v>
      </c>
      <c r="B25" s="2">
        <f t="shared" si="14"/>
      </c>
      <c r="C25" s="21" t="s">
        <v>215</v>
      </c>
      <c r="D25" s="20">
        <v>21262</v>
      </c>
      <c r="E25" s="3">
        <f t="shared" si="1"/>
        <v>207</v>
      </c>
      <c r="F25" s="32">
        <f t="shared" si="15"/>
        <v>18</v>
      </c>
      <c r="G25" s="29">
        <f t="shared" si="2"/>
        <v>207</v>
      </c>
      <c r="H25" s="30">
        <f>VLOOKUP($C25,'Combined Women''s Saber'!$C$4:$I$194,H$1-2,FALSE)</f>
        <v>18</v>
      </c>
      <c r="I25" s="32" t="str">
        <f t="shared" si="16"/>
        <v>np</v>
      </c>
      <c r="J25" s="29">
        <f t="shared" si="3"/>
        <v>0</v>
      </c>
      <c r="K25" s="30" t="str">
        <f>VLOOKUP($C25,'Combined Women''s Saber'!$C$4:$I$194,K$1-2,FALSE)</f>
        <v>np</v>
      </c>
      <c r="L25" s="4" t="s">
        <v>3</v>
      </c>
      <c r="M25" s="5">
        <f t="shared" si="4"/>
        <v>0</v>
      </c>
      <c r="O25">
        <f t="shared" si="11"/>
        <v>207</v>
      </c>
      <c r="P25">
        <f t="shared" si="12"/>
        <v>0</v>
      </c>
      <c r="Q25">
        <f t="shared" si="13"/>
        <v>0</v>
      </c>
    </row>
    <row r="26" spans="1:17" ht="12.75">
      <c r="A26" s="2" t="str">
        <f t="shared" si="0"/>
        <v>23</v>
      </c>
      <c r="B26" s="2">
        <f t="shared" si="14"/>
      </c>
      <c r="C26" s="34" t="s">
        <v>63</v>
      </c>
      <c r="D26" s="20">
        <v>20311</v>
      </c>
      <c r="E26" s="3">
        <f t="shared" si="1"/>
        <v>204</v>
      </c>
      <c r="F26" s="32" t="str">
        <f t="shared" si="15"/>
        <v>np</v>
      </c>
      <c r="G26" s="29">
        <f t="shared" si="2"/>
        <v>0</v>
      </c>
      <c r="H26" s="30" t="e">
        <f>VLOOKUP($C26,'Combined Women''s Saber'!$C$4:$I$194,H$1-2,FALSE)</f>
        <v>#N/A</v>
      </c>
      <c r="I26" s="32" t="str">
        <f t="shared" si="16"/>
        <v>np</v>
      </c>
      <c r="J26" s="29">
        <f t="shared" si="3"/>
        <v>0</v>
      </c>
      <c r="K26" s="30" t="e">
        <f>VLOOKUP($C26,'Combined Women''s Saber'!$C$4:$I$194,K$1-2,FALSE)</f>
        <v>#N/A</v>
      </c>
      <c r="L26" s="4">
        <v>14</v>
      </c>
      <c r="M26" s="5">
        <f t="shared" si="4"/>
        <v>204</v>
      </c>
      <c r="O26">
        <f t="shared" si="11"/>
        <v>0</v>
      </c>
      <c r="P26">
        <f t="shared" si="12"/>
        <v>0</v>
      </c>
      <c r="Q26">
        <f t="shared" si="13"/>
        <v>204</v>
      </c>
    </row>
    <row r="27" spans="1:17" ht="12.75">
      <c r="A27" s="2" t="str">
        <f t="shared" si="0"/>
        <v>24</v>
      </c>
      <c r="B27" s="2">
        <f t="shared" si="14"/>
      </c>
      <c r="C27" s="33" t="s">
        <v>268</v>
      </c>
      <c r="D27" s="20">
        <v>22367</v>
      </c>
      <c r="E27" s="3">
        <f t="shared" si="1"/>
        <v>202.5</v>
      </c>
      <c r="F27" s="32">
        <f t="shared" si="15"/>
        <v>19.5</v>
      </c>
      <c r="G27" s="29">
        <f t="shared" si="2"/>
        <v>202.5</v>
      </c>
      <c r="H27" s="30">
        <f>VLOOKUP($C27,'Combined Women''s Saber'!$C$4:$I$194,H$1-2,FALSE)</f>
        <v>19.5</v>
      </c>
      <c r="I27" s="32" t="str">
        <f t="shared" si="16"/>
        <v>np</v>
      </c>
      <c r="J27" s="29">
        <f t="shared" si="3"/>
        <v>0</v>
      </c>
      <c r="K27" s="30" t="str">
        <f>VLOOKUP($C27,'Combined Women''s Saber'!$C$4:$I$194,K$1-2,FALSE)</f>
        <v>np</v>
      </c>
      <c r="L27" s="4" t="s">
        <v>3</v>
      </c>
      <c r="M27" s="5">
        <f t="shared" si="4"/>
        <v>0</v>
      </c>
      <c r="O27">
        <f t="shared" si="11"/>
        <v>202.5</v>
      </c>
      <c r="P27">
        <f t="shared" si="12"/>
        <v>0</v>
      </c>
      <c r="Q27">
        <f t="shared" si="13"/>
        <v>0</v>
      </c>
    </row>
    <row r="28" spans="1:17" ht="12.75">
      <c r="A28" s="2" t="str">
        <f t="shared" si="0"/>
        <v>25</v>
      </c>
      <c r="B28" s="2">
        <f t="shared" si="14"/>
      </c>
      <c r="C28" s="34" t="s">
        <v>349</v>
      </c>
      <c r="D28" s="20">
        <v>19656</v>
      </c>
      <c r="E28" s="3">
        <f t="shared" si="1"/>
        <v>202</v>
      </c>
      <c r="F28" s="32" t="str">
        <f t="shared" si="15"/>
        <v>np</v>
      </c>
      <c r="G28" s="29">
        <f t="shared" si="2"/>
        <v>0</v>
      </c>
      <c r="H28" s="30" t="e">
        <f>VLOOKUP($C28,'Combined Women''s Saber'!$C$4:$I$194,H$1-2,FALSE)</f>
        <v>#N/A</v>
      </c>
      <c r="I28" s="32" t="str">
        <f t="shared" si="16"/>
        <v>np</v>
      </c>
      <c r="J28" s="29">
        <f t="shared" si="3"/>
        <v>0</v>
      </c>
      <c r="K28" s="30" t="e">
        <f>VLOOKUP($C28,'Combined Women''s Saber'!$C$4:$I$194,K$1-2,FALSE)</f>
        <v>#N/A</v>
      </c>
      <c r="L28" s="4">
        <v>15</v>
      </c>
      <c r="M28" s="5">
        <f t="shared" si="4"/>
        <v>202</v>
      </c>
      <c r="O28">
        <f t="shared" si="11"/>
        <v>0</v>
      </c>
      <c r="P28">
        <f t="shared" si="12"/>
        <v>0</v>
      </c>
      <c r="Q28">
        <f t="shared" si="13"/>
        <v>202</v>
      </c>
    </row>
    <row r="29" spans="1:17" ht="12.75">
      <c r="A29" s="2" t="str">
        <f t="shared" si="0"/>
        <v>26</v>
      </c>
      <c r="B29" s="2">
        <f t="shared" si="14"/>
      </c>
      <c r="C29" s="33" t="s">
        <v>313</v>
      </c>
      <c r="D29" s="20">
        <v>20660</v>
      </c>
      <c r="E29" s="3">
        <f t="shared" si="1"/>
        <v>192</v>
      </c>
      <c r="F29" s="32" t="str">
        <f t="shared" si="15"/>
        <v>np</v>
      </c>
      <c r="G29" s="29">
        <f t="shared" si="2"/>
        <v>0</v>
      </c>
      <c r="H29" s="30" t="str">
        <f>VLOOKUP($C29,'Combined Women''s Saber'!$C$4:$I$194,H$1-2,FALSE)</f>
        <v>np</v>
      </c>
      <c r="I29" s="32">
        <f t="shared" si="16"/>
        <v>23</v>
      </c>
      <c r="J29" s="29">
        <f t="shared" si="3"/>
        <v>192</v>
      </c>
      <c r="K29" s="30">
        <f>VLOOKUP($C29,'Combined Women''s Saber'!$C$4:$I$194,K$1-2,FALSE)</f>
        <v>23</v>
      </c>
      <c r="L29" s="4" t="s">
        <v>3</v>
      </c>
      <c r="M29" s="5">
        <f t="shared" si="4"/>
        <v>0</v>
      </c>
      <c r="O29">
        <f t="shared" si="5"/>
        <v>0</v>
      </c>
      <c r="P29">
        <f t="shared" si="6"/>
        <v>192</v>
      </c>
      <c r="Q29">
        <f t="shared" si="7"/>
        <v>0</v>
      </c>
    </row>
    <row r="30" spans="1:17" ht="12.75">
      <c r="A30" s="2" t="str">
        <f t="shared" si="0"/>
        <v>27</v>
      </c>
      <c r="B30" s="2">
        <f t="shared" si="8"/>
      </c>
      <c r="C30" s="34" t="s">
        <v>259</v>
      </c>
      <c r="D30" s="20">
        <v>21264</v>
      </c>
      <c r="E30" s="3">
        <f t="shared" si="1"/>
        <v>136</v>
      </c>
      <c r="F30" s="32" t="str">
        <f t="shared" si="9"/>
        <v>np</v>
      </c>
      <c r="G30" s="29">
        <f t="shared" si="2"/>
        <v>0</v>
      </c>
      <c r="H30" s="30" t="e">
        <f>VLOOKUP($C30,'Combined Women''s Saber'!$C$4:$I$194,H$1-2,FALSE)</f>
        <v>#N/A</v>
      </c>
      <c r="I30" s="32" t="str">
        <f t="shared" si="10"/>
        <v>np</v>
      </c>
      <c r="J30" s="29">
        <f t="shared" si="3"/>
        <v>0</v>
      </c>
      <c r="K30" s="30" t="e">
        <f>VLOOKUP($C30,'Combined Women''s Saber'!$C$4:$I$194,K$1-2,FALSE)</f>
        <v>#N/A</v>
      </c>
      <c r="L30" s="4">
        <v>19</v>
      </c>
      <c r="M30" s="5">
        <f t="shared" si="4"/>
        <v>136</v>
      </c>
      <c r="O30">
        <f t="shared" si="5"/>
        <v>0</v>
      </c>
      <c r="P30">
        <f t="shared" si="6"/>
        <v>0</v>
      </c>
      <c r="Q30">
        <f t="shared" si="7"/>
        <v>136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results&amp;CPage &amp;P&amp;R&amp;"Arial,Bold"np = Did not earn points (including not competing)&amp;"Arial,Regular"
Printed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Men''s Epée'!$G$1:$J$3,3,FALSE)</f>
        <v>7</v>
      </c>
      <c r="J1" s="23" t="s">
        <v>271</v>
      </c>
      <c r="K1" s="10"/>
      <c r="L1" s="25">
        <f>HLOOKUP(J1,'Combined Men''s Epée'!$G$1:$J$3,3,FALSE)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Men''s Epée'!R2C"&amp;I1,FALSE)</f>
        <v>I</v>
      </c>
      <c r="H2" s="25" t="str">
        <f ca="1">INDIRECT("'Combined Men''s Epée'!R2C"&amp;I1+1,FALSE)</f>
        <v>Dec 2001&lt;BR&gt;VET</v>
      </c>
      <c r="I2" s="22"/>
      <c r="J2" s="23" t="str">
        <f ca="1">INDIRECT("'Combined Men''s Epée'!R2C"&amp;L1,FALSE)</f>
        <v>I</v>
      </c>
      <c r="K2" s="25" t="str">
        <f ca="1">INDIRECT("'Combined Men''s Epée'!R2C"&amp;L1+1,FALSE)</f>
        <v>Mar 2002&lt;BR&gt;VET</v>
      </c>
      <c r="L2" s="22"/>
      <c r="M2" s="13" t="s">
        <v>219</v>
      </c>
      <c r="N2" s="17" t="s">
        <v>322</v>
      </c>
      <c r="O2" s="11" t="s">
        <v>4</v>
      </c>
    </row>
    <row r="3" spans="1:18" s="11" customFormat="1" ht="11.25" customHeight="1" hidden="1">
      <c r="A3" s="7"/>
      <c r="B3" s="7" t="b">
        <v>0</v>
      </c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1</v>
      </c>
      <c r="R3" s="11" t="b">
        <v>1</v>
      </c>
    </row>
    <row r="4" spans="1:21" ht="12.75">
      <c r="A4" s="2" t="str">
        <f aca="true" t="shared" si="0" ref="A4:A35">IF(E4=0,"",IF(E4=E3,A3,ROW()-3&amp;IF(E4=E5,"T","")))</f>
        <v>1</v>
      </c>
      <c r="B4" s="2"/>
      <c r="C4" s="21" t="s">
        <v>123</v>
      </c>
      <c r="D4" s="20">
        <v>18728</v>
      </c>
      <c r="E4" s="3">
        <f>LARGE($P4:$R4,1)+LARGE($P4:$R4,2)+IF('[2]Men''s Epée'!$A$3=1,F4,0)</f>
        <v>1200</v>
      </c>
      <c r="F4" s="19"/>
      <c r="G4" s="32">
        <f aca="true" t="shared" si="1" ref="G4:G59">IF(ISERROR(I4),"np",I4)</f>
        <v>1</v>
      </c>
      <c r="H4" s="29">
        <f aca="true" t="shared" si="2" ref="H4:H59">IF(OR(G4&gt;=65,ISNUMBER(G4)=FALSE),0,VLOOKUP(G4,PointTable,H$3,TRUE))</f>
        <v>600</v>
      </c>
      <c r="I4" s="30">
        <f>VLOOKUP($C4,'Combined Men''s Epée'!$C$4:$I$155,I$1-2,FALSE)</f>
        <v>1</v>
      </c>
      <c r="J4" s="32">
        <f aca="true" t="shared" si="3" ref="J4:J59">IF(ISERROR(L4),"np",L4)</f>
        <v>1</v>
      </c>
      <c r="K4" s="29">
        <f aca="true" t="shared" si="4" ref="K4:K59">IF(OR(J4&gt;=65,ISNUMBER(J4)=FALSE),0,VLOOKUP(J4,PointTable,K$3,TRUE))</f>
        <v>600</v>
      </c>
      <c r="L4" s="30">
        <f>VLOOKUP($C4,'Combined Men''s Epée'!$C$4:$I$155,L$1-2,FALSE)</f>
        <v>1</v>
      </c>
      <c r="M4" s="4" t="s">
        <v>3</v>
      </c>
      <c r="N4" s="5">
        <f>IF(OR('[2]Men''s Epée'!$A$3=1,$R$3=TRUE),IF(OR(M4&gt;=65,ISNUMBER(M4)=FALSE),0,VLOOKUP(M4,PointTable,N$3,TRUE)),0)</f>
        <v>0</v>
      </c>
      <c r="P4">
        <f aca="true" t="shared" si="5" ref="P4:P51">H4</f>
        <v>600</v>
      </c>
      <c r="Q4">
        <f aca="true" t="shared" si="6" ref="Q4:Q51">K4</f>
        <v>600</v>
      </c>
      <c r="R4">
        <f aca="true" t="shared" si="7" ref="R4:R51">N4</f>
        <v>0</v>
      </c>
      <c r="S4">
        <f aca="true" t="shared" si="8" ref="S4:S59">IF(P$3=TRUE,H4,0)</f>
        <v>600</v>
      </c>
      <c r="T4">
        <f aca="true" t="shared" si="9" ref="T4:T59">IF(Q$3=TRUE,K4,0)</f>
        <v>600</v>
      </c>
      <c r="U4">
        <f aca="true" t="shared" si="10" ref="U4:U59">IF(R$3=TRUE,N4,0)</f>
        <v>0</v>
      </c>
    </row>
    <row r="5" spans="1:21" ht="12.75">
      <c r="A5" s="2" t="str">
        <f t="shared" si="0"/>
        <v>2</v>
      </c>
      <c r="B5" s="2"/>
      <c r="C5" s="21" t="s">
        <v>319</v>
      </c>
      <c r="D5" s="20">
        <v>18113</v>
      </c>
      <c r="E5" s="3">
        <f>LARGE($P5:$R5,1)+LARGE($P5:$R5,2)+IF('[2]Men''s Epée'!$A$3=1,F5,0)</f>
        <v>963</v>
      </c>
      <c r="F5" s="19"/>
      <c r="G5" s="32">
        <f t="shared" si="1"/>
        <v>2</v>
      </c>
      <c r="H5" s="29">
        <f t="shared" si="2"/>
        <v>552</v>
      </c>
      <c r="I5" s="30">
        <f>VLOOKUP($C5,'Combined Men''s Epée'!$C$4:$I$155,I$1-2,FALSE)</f>
        <v>2</v>
      </c>
      <c r="J5" s="32">
        <f t="shared" si="3"/>
        <v>8</v>
      </c>
      <c r="K5" s="29">
        <f t="shared" si="4"/>
        <v>411</v>
      </c>
      <c r="L5" s="30">
        <f>VLOOKUP($C5,'Combined Men''s Epée'!$C$4:$I$155,L$1-2,FALSE)</f>
        <v>8</v>
      </c>
      <c r="M5" s="4">
        <v>3</v>
      </c>
      <c r="N5" s="5">
        <f>IF(OR('[2]Men''s Epée'!$A$3=1,$R$3=TRUE),IF(OR(M5&gt;=65,ISNUMBER(M5)=FALSE),0,VLOOKUP(M5,PointTable,N$3,TRUE)),0)</f>
        <v>340</v>
      </c>
      <c r="P5">
        <f t="shared" si="5"/>
        <v>552</v>
      </c>
      <c r="Q5">
        <f t="shared" si="6"/>
        <v>411</v>
      </c>
      <c r="R5">
        <f t="shared" si="7"/>
        <v>340</v>
      </c>
      <c r="S5">
        <f t="shared" si="8"/>
        <v>552</v>
      </c>
      <c r="T5">
        <f t="shared" si="9"/>
        <v>411</v>
      </c>
      <c r="U5">
        <f t="shared" si="10"/>
        <v>340</v>
      </c>
    </row>
    <row r="6" spans="1:21" ht="12.75">
      <c r="A6" s="2" t="str">
        <f t="shared" si="0"/>
        <v>3</v>
      </c>
      <c r="B6" s="2"/>
      <c r="C6" s="33" t="s">
        <v>224</v>
      </c>
      <c r="D6" s="20">
        <v>17611</v>
      </c>
      <c r="E6" s="3">
        <f>LARGE($P6:$R6,1)+LARGE($P6:$R6,2)+IF('[2]Men''s Epée'!$A$3=1,F6,0)</f>
        <v>850</v>
      </c>
      <c r="F6" s="19"/>
      <c r="G6" s="32">
        <f>IF(ISERROR(I6),"np",I6)</f>
        <v>3</v>
      </c>
      <c r="H6" s="29">
        <f t="shared" si="2"/>
        <v>510</v>
      </c>
      <c r="I6" s="30">
        <f>VLOOKUP($C6,'Combined Men''s Epée'!$C$4:$I$155,I$1-2,FALSE)</f>
        <v>3</v>
      </c>
      <c r="J6" s="32">
        <f>IF(ISERROR(L6),"np",L6)</f>
        <v>29</v>
      </c>
      <c r="K6" s="29">
        <f t="shared" si="4"/>
        <v>174</v>
      </c>
      <c r="L6" s="30">
        <f>VLOOKUP($C6,'Combined Men''s Epée'!$C$4:$I$155,L$1-2,FALSE)</f>
        <v>29</v>
      </c>
      <c r="M6" s="4">
        <v>3</v>
      </c>
      <c r="N6" s="5">
        <f>IF(OR('[2]Men''s Epée'!$A$3=1,$R$3=TRUE),IF(OR(M6&gt;=65,ISNUMBER(M6)=FALSE),0,VLOOKUP(M6,PointTable,N$3,TRUE)),0)</f>
        <v>340</v>
      </c>
      <c r="P6">
        <f t="shared" si="5"/>
        <v>510</v>
      </c>
      <c r="Q6">
        <f t="shared" si="6"/>
        <v>174</v>
      </c>
      <c r="R6">
        <f t="shared" si="7"/>
        <v>340</v>
      </c>
      <c r="S6">
        <f t="shared" si="8"/>
        <v>510</v>
      </c>
      <c r="T6">
        <f t="shared" si="9"/>
        <v>174</v>
      </c>
      <c r="U6">
        <f t="shared" si="10"/>
        <v>340</v>
      </c>
    </row>
    <row r="7" spans="1:21" ht="12.75">
      <c r="A7" s="2" t="str">
        <f t="shared" si="0"/>
        <v>4</v>
      </c>
      <c r="B7" s="2"/>
      <c r="C7" s="21" t="s">
        <v>6</v>
      </c>
      <c r="D7" s="20">
        <v>17786</v>
      </c>
      <c r="E7" s="3">
        <f>LARGE($P7:$R7,1)+LARGE($P7:$R7,2)+IF('[2]Men''s Epée'!$A$3=1,F7,0)</f>
        <v>788</v>
      </c>
      <c r="F7" s="19"/>
      <c r="G7" s="32">
        <f>IF(ISERROR(I7),"np",I7)</f>
        <v>48</v>
      </c>
      <c r="H7" s="29">
        <f t="shared" si="2"/>
        <v>85</v>
      </c>
      <c r="I7" s="30">
        <f>VLOOKUP($C7,'Combined Men''s Epée'!$C$4:$I$155,I$1-2,FALSE)</f>
        <v>48</v>
      </c>
      <c r="J7" s="32">
        <f>IF(ISERROR(L7),"np",L7)</f>
        <v>5</v>
      </c>
      <c r="K7" s="29">
        <f t="shared" si="4"/>
        <v>420</v>
      </c>
      <c r="L7" s="30">
        <f>VLOOKUP($C7,'Combined Men''s Epée'!$C$4:$I$155,L$1-2,FALSE)</f>
        <v>5</v>
      </c>
      <c r="M7" s="4">
        <v>2</v>
      </c>
      <c r="N7" s="5">
        <f>IF(OR('[2]Men''s Epée'!$A$3=1,$R$3=TRUE),IF(OR(M7&gt;=65,ISNUMBER(M7)=FALSE),0,VLOOKUP(M7,PointTable,N$3,TRUE)),0)</f>
        <v>368</v>
      </c>
      <c r="P7">
        <f t="shared" si="5"/>
        <v>85</v>
      </c>
      <c r="Q7">
        <f t="shared" si="6"/>
        <v>420</v>
      </c>
      <c r="R7">
        <f t="shared" si="7"/>
        <v>368</v>
      </c>
      <c r="S7">
        <f t="shared" si="8"/>
        <v>85</v>
      </c>
      <c r="T7">
        <f t="shared" si="9"/>
        <v>420</v>
      </c>
      <c r="U7">
        <f t="shared" si="10"/>
        <v>368</v>
      </c>
    </row>
    <row r="8" spans="1:21" ht="12.75">
      <c r="A8" s="2" t="str">
        <f t="shared" si="0"/>
        <v>5</v>
      </c>
      <c r="B8" s="2"/>
      <c r="C8" s="21" t="s">
        <v>89</v>
      </c>
      <c r="D8" s="20">
        <v>17101</v>
      </c>
      <c r="E8" s="3">
        <f>LARGE($P8:$R8,1)+LARGE($P8:$R8,2)+IF('[2]Men''s Epée'!$A$3=1,F8,0)</f>
        <v>718.5</v>
      </c>
      <c r="F8" s="19"/>
      <c r="G8" s="32">
        <f t="shared" si="1"/>
        <v>17.5</v>
      </c>
      <c r="H8" s="29">
        <f t="shared" si="2"/>
        <v>208.5</v>
      </c>
      <c r="I8" s="30">
        <f>VLOOKUP($C8,'Combined Men''s Epée'!$C$4:$I$155,I$1-2,FALSE)</f>
        <v>17.5</v>
      </c>
      <c r="J8" s="32">
        <f t="shared" si="3"/>
        <v>3</v>
      </c>
      <c r="K8" s="29">
        <f t="shared" si="4"/>
        <v>510</v>
      </c>
      <c r="L8" s="30">
        <f>VLOOKUP($C8,'Combined Men''s Epée'!$C$4:$I$155,L$1-2,FALSE)</f>
        <v>3</v>
      </c>
      <c r="M8" s="4" t="s">
        <v>3</v>
      </c>
      <c r="N8" s="5">
        <f>IF(OR('[2]Men''s Epée'!$A$3=1,$R$3=TRUE),IF(OR(M8&gt;=65,ISNUMBER(M8)=FALSE),0,VLOOKUP(M8,PointTable,N$3,TRUE)),0)</f>
        <v>0</v>
      </c>
      <c r="P8">
        <f t="shared" si="5"/>
        <v>208.5</v>
      </c>
      <c r="Q8">
        <f t="shared" si="6"/>
        <v>510</v>
      </c>
      <c r="R8">
        <f t="shared" si="7"/>
        <v>0</v>
      </c>
      <c r="S8">
        <f t="shared" si="8"/>
        <v>208.5</v>
      </c>
      <c r="T8">
        <f t="shared" si="9"/>
        <v>510</v>
      </c>
      <c r="U8">
        <f t="shared" si="10"/>
        <v>0</v>
      </c>
    </row>
    <row r="9" spans="1:21" ht="12.75">
      <c r="A9" s="2" t="str">
        <f t="shared" si="0"/>
        <v>6</v>
      </c>
      <c r="B9" s="2"/>
      <c r="C9" s="21" t="s">
        <v>20</v>
      </c>
      <c r="D9" s="20">
        <v>18375</v>
      </c>
      <c r="E9" s="3">
        <f>LARGE($P9:$R9,1)+LARGE($P9:$R9,2)+IF('[2]Men''s Epée'!$A$3=1,F9,0)</f>
        <v>628</v>
      </c>
      <c r="F9" s="19"/>
      <c r="G9" s="32">
        <f>IF(ISERROR(I9),"np",I9)</f>
        <v>45</v>
      </c>
      <c r="H9" s="29">
        <f t="shared" si="2"/>
        <v>88</v>
      </c>
      <c r="I9" s="30">
        <f>VLOOKUP($C9,'Combined Men''s Epée'!$C$4:$I$155,I$1-2,FALSE)</f>
        <v>45</v>
      </c>
      <c r="J9" s="32">
        <f>IF(ISERROR(L9),"np",L9)</f>
        <v>7</v>
      </c>
      <c r="K9" s="29">
        <f t="shared" si="4"/>
        <v>414</v>
      </c>
      <c r="L9" s="30">
        <f>VLOOKUP($C9,'Combined Men''s Epée'!$C$4:$I$155,L$1-2,FALSE)</f>
        <v>7</v>
      </c>
      <c r="M9" s="4">
        <v>9</v>
      </c>
      <c r="N9" s="5">
        <f>IF(OR('[2]Men''s Epée'!$A$3=1,$R$3=TRUE),IF(OR(M9&gt;=65,ISNUMBER(M9)=FALSE),0,VLOOKUP(M9,PointTable,N$3,TRUE)),0)</f>
        <v>214</v>
      </c>
      <c r="P9">
        <f t="shared" si="5"/>
        <v>88</v>
      </c>
      <c r="Q9">
        <f t="shared" si="6"/>
        <v>414</v>
      </c>
      <c r="R9">
        <f t="shared" si="7"/>
        <v>214</v>
      </c>
      <c r="S9">
        <f t="shared" si="8"/>
        <v>88</v>
      </c>
      <c r="T9">
        <f t="shared" si="9"/>
        <v>414</v>
      </c>
      <c r="U9">
        <f t="shared" si="10"/>
        <v>214</v>
      </c>
    </row>
    <row r="10" spans="1:21" ht="12.75">
      <c r="A10" s="2" t="str">
        <f t="shared" si="0"/>
        <v>7</v>
      </c>
      <c r="B10" s="2"/>
      <c r="C10" s="33" t="s">
        <v>228</v>
      </c>
      <c r="D10" s="20">
        <v>16289</v>
      </c>
      <c r="E10" s="3">
        <f>LARGE($P10:$R10,1)+LARGE($P10:$R10,2)+IF('[2]Men''s Epée'!$A$3=1,F10,0)</f>
        <v>603</v>
      </c>
      <c r="F10" s="19"/>
      <c r="G10" s="32">
        <f t="shared" si="1"/>
        <v>16</v>
      </c>
      <c r="H10" s="29">
        <f t="shared" si="2"/>
        <v>300</v>
      </c>
      <c r="I10" s="30">
        <f>VLOOKUP($C10,'Combined Men''s Epée'!$C$4:$I$155,I$1-2,FALSE)</f>
        <v>16</v>
      </c>
      <c r="J10" s="32">
        <f t="shared" si="3"/>
        <v>15</v>
      </c>
      <c r="K10" s="29">
        <f t="shared" si="4"/>
        <v>303</v>
      </c>
      <c r="L10" s="30">
        <f>VLOOKUP($C10,'Combined Men''s Epée'!$C$4:$I$155,L$1-2,FALSE)</f>
        <v>15</v>
      </c>
      <c r="M10" s="4">
        <v>11</v>
      </c>
      <c r="N10" s="5">
        <f>IF(OR('[2]Men''s Epée'!$A$3=1,$R$3=TRUE),IF(OR(M10&gt;=65,ISNUMBER(M10)=FALSE),0,VLOOKUP(M10,PointTable,N$3,TRUE)),0)</f>
        <v>210</v>
      </c>
      <c r="P10">
        <f t="shared" si="5"/>
        <v>300</v>
      </c>
      <c r="Q10">
        <f t="shared" si="6"/>
        <v>303</v>
      </c>
      <c r="R10">
        <f t="shared" si="7"/>
        <v>210</v>
      </c>
      <c r="S10">
        <f t="shared" si="8"/>
        <v>300</v>
      </c>
      <c r="T10">
        <f t="shared" si="9"/>
        <v>303</v>
      </c>
      <c r="U10">
        <f t="shared" si="10"/>
        <v>210</v>
      </c>
    </row>
    <row r="11" spans="1:21" ht="12.75">
      <c r="A11" s="2" t="str">
        <f t="shared" si="0"/>
        <v>8</v>
      </c>
      <c r="B11" s="2"/>
      <c r="C11" s="21" t="s">
        <v>26</v>
      </c>
      <c r="D11" s="20">
        <v>18589</v>
      </c>
      <c r="E11" s="3">
        <f>LARGE($P11:$R11,1)+LARGE($P11:$R11,2)+IF('[2]Men''s Epée'!$A$3=1,F11,0)</f>
        <v>527</v>
      </c>
      <c r="F11" s="19"/>
      <c r="G11" s="32">
        <f t="shared" si="1"/>
        <v>47</v>
      </c>
      <c r="H11" s="29">
        <f t="shared" si="2"/>
        <v>86</v>
      </c>
      <c r="I11" s="30">
        <f>VLOOKUP($C11,'Combined Men''s Epée'!$C$4:$I$155,I$1-2,FALSE)</f>
        <v>47</v>
      </c>
      <c r="J11" s="32">
        <f t="shared" si="3"/>
        <v>11</v>
      </c>
      <c r="K11" s="29">
        <f t="shared" si="4"/>
        <v>315</v>
      </c>
      <c r="L11" s="30">
        <f>VLOOKUP($C11,'Combined Men''s Epée'!$C$4:$I$155,L$1-2,FALSE)</f>
        <v>11</v>
      </c>
      <c r="M11" s="4">
        <v>10</v>
      </c>
      <c r="N11" s="5">
        <f>IF(OR('[2]Men''s Epée'!$A$3=1,$R$3=TRUE),IF(OR(M11&gt;=65,ISNUMBER(M11)=FALSE),0,VLOOKUP(M11,PointTable,N$3,TRUE)),0)</f>
        <v>212</v>
      </c>
      <c r="P11">
        <f t="shared" si="5"/>
        <v>86</v>
      </c>
      <c r="Q11">
        <f t="shared" si="6"/>
        <v>315</v>
      </c>
      <c r="R11">
        <f t="shared" si="7"/>
        <v>212</v>
      </c>
      <c r="S11">
        <f t="shared" si="8"/>
        <v>86</v>
      </c>
      <c r="T11">
        <f t="shared" si="9"/>
        <v>315</v>
      </c>
      <c r="U11">
        <f t="shared" si="10"/>
        <v>212</v>
      </c>
    </row>
    <row r="12" spans="1:21" ht="12.75">
      <c r="A12" s="2" t="str">
        <f t="shared" si="0"/>
        <v>9</v>
      </c>
      <c r="B12" s="2"/>
      <c r="C12" s="21" t="s">
        <v>148</v>
      </c>
      <c r="D12" s="20">
        <v>17665</v>
      </c>
      <c r="E12" s="3">
        <f>LARGE($P12:$R12,1)+LARGE($P12:$R12,2)+IF('[2]Men''s Epée'!$A$3=1,F12,0)</f>
        <v>485</v>
      </c>
      <c r="F12" s="19"/>
      <c r="G12" s="32" t="str">
        <f t="shared" si="1"/>
        <v>np</v>
      </c>
      <c r="H12" s="29">
        <f t="shared" si="2"/>
        <v>0</v>
      </c>
      <c r="I12" s="30" t="str">
        <f>VLOOKUP($C12,'Combined Men''s Epée'!$C$4:$I$155,I$1-2,FALSE)</f>
        <v>np</v>
      </c>
      <c r="J12" s="32">
        <f t="shared" si="3"/>
        <v>18</v>
      </c>
      <c r="K12" s="29">
        <f t="shared" si="4"/>
        <v>207</v>
      </c>
      <c r="L12" s="30">
        <f>VLOOKUP($C12,'Combined Men''s Epée'!$C$4:$I$155,L$1-2,FALSE)</f>
        <v>18</v>
      </c>
      <c r="M12" s="4">
        <v>6</v>
      </c>
      <c r="N12" s="5">
        <f>IF(OR('[2]Men''s Epée'!$A$3=1,$R$3=TRUE),IF(OR(M12&gt;=65,ISNUMBER(M12)=FALSE),0,VLOOKUP(M12,PointTable,N$3,TRUE)),0)</f>
        <v>278</v>
      </c>
      <c r="P12">
        <f t="shared" si="5"/>
        <v>0</v>
      </c>
      <c r="Q12">
        <f t="shared" si="6"/>
        <v>207</v>
      </c>
      <c r="R12">
        <f t="shared" si="7"/>
        <v>278</v>
      </c>
      <c r="S12">
        <f t="shared" si="8"/>
        <v>0</v>
      </c>
      <c r="T12">
        <f t="shared" si="9"/>
        <v>207</v>
      </c>
      <c r="U12">
        <f t="shared" si="10"/>
        <v>278</v>
      </c>
    </row>
    <row r="13" spans="1:21" ht="12.75">
      <c r="A13" s="2" t="str">
        <f t="shared" si="0"/>
        <v>10</v>
      </c>
      <c r="B13" s="2"/>
      <c r="C13" s="21" t="s">
        <v>36</v>
      </c>
      <c r="D13" s="20">
        <v>17284</v>
      </c>
      <c r="E13" s="3">
        <f>LARGE($P13:$R13,1)+LARGE($P13:$R13,2)+IF('[2]Men''s Epée'!$A$3=1,F13,0)</f>
        <v>435</v>
      </c>
      <c r="F13" s="19"/>
      <c r="G13" s="32">
        <f t="shared" si="1"/>
        <v>11</v>
      </c>
      <c r="H13" s="29">
        <f t="shared" si="2"/>
        <v>315</v>
      </c>
      <c r="I13" s="30">
        <f>VLOOKUP($C13,'Combined Men''s Epée'!$C$4:$I$155,I$1-2,FALSE)</f>
        <v>11</v>
      </c>
      <c r="J13" s="32" t="str">
        <f t="shared" si="3"/>
        <v>np</v>
      </c>
      <c r="K13" s="29">
        <f t="shared" si="4"/>
        <v>0</v>
      </c>
      <c r="L13" s="30" t="str">
        <f>VLOOKUP($C13,'Combined Men''s Epée'!$C$4:$I$155,L$1-2,FALSE)</f>
        <v>np</v>
      </c>
      <c r="M13" s="4">
        <v>27</v>
      </c>
      <c r="N13" s="5">
        <f>IF(OR('[2]Men''s Epée'!$A$3=1,$R$3=TRUE),IF(OR(M13&gt;=65,ISNUMBER(M13)=FALSE),0,VLOOKUP(M13,PointTable,N$3,TRUE)),0)</f>
        <v>120</v>
      </c>
      <c r="P13">
        <f>H13</f>
        <v>315</v>
      </c>
      <c r="Q13">
        <f>K13</f>
        <v>0</v>
      </c>
      <c r="R13">
        <f>N13</f>
        <v>120</v>
      </c>
      <c r="S13">
        <f>IF(P$3=TRUE,H13,0)</f>
        <v>315</v>
      </c>
      <c r="T13">
        <f>IF(Q$3=TRUE,K13,0)</f>
        <v>0</v>
      </c>
      <c r="U13">
        <f>IF(R$3=TRUE,N13,0)</f>
        <v>120</v>
      </c>
    </row>
    <row r="14" spans="1:21" ht="12.75">
      <c r="A14" s="2" t="str">
        <f t="shared" si="0"/>
        <v>11</v>
      </c>
      <c r="B14" s="2"/>
      <c r="C14" s="21" t="s">
        <v>18</v>
      </c>
      <c r="D14" s="20">
        <v>17160</v>
      </c>
      <c r="E14" s="3">
        <f>LARGE($P14:$R14,1)+LARGE($P14:$R14,2)+IF('[2]Men''s Epée'!$A$3=1,F14,0)</f>
        <v>400</v>
      </c>
      <c r="F14" s="19"/>
      <c r="G14" s="32" t="str">
        <f t="shared" si="1"/>
        <v>np</v>
      </c>
      <c r="H14" s="29">
        <f t="shared" si="2"/>
        <v>0</v>
      </c>
      <c r="I14" s="30" t="e">
        <f>VLOOKUP($C14,'Combined Men''s Epée'!$C$4:$I$155,I$1-2,FALSE)</f>
        <v>#N/A</v>
      </c>
      <c r="J14" s="32" t="str">
        <f t="shared" si="3"/>
        <v>np</v>
      </c>
      <c r="K14" s="29">
        <f t="shared" si="4"/>
        <v>0</v>
      </c>
      <c r="L14" s="30" t="e">
        <f>VLOOKUP($C14,'Combined Men''s Epée'!$C$4:$I$155,L$1-2,FALSE)</f>
        <v>#N/A</v>
      </c>
      <c r="M14" s="4">
        <v>1</v>
      </c>
      <c r="N14" s="5">
        <f>IF(OR('[2]Men''s Epée'!$A$3=1,$R$3=TRUE),IF(OR(M14&gt;=65,ISNUMBER(M14)=FALSE),0,VLOOKUP(M14,PointTable,N$3,TRUE)),0)</f>
        <v>400</v>
      </c>
      <c r="P14">
        <f>H14</f>
        <v>0</v>
      </c>
      <c r="Q14">
        <f>K14</f>
        <v>0</v>
      </c>
      <c r="R14">
        <f>N14</f>
        <v>400</v>
      </c>
      <c r="S14">
        <f>IF(P$3=TRUE,H14,0)</f>
        <v>0</v>
      </c>
      <c r="T14">
        <f>IF(Q$3=TRUE,K14,0)</f>
        <v>0</v>
      </c>
      <c r="U14">
        <f>IF(R$3=TRUE,N14,0)</f>
        <v>400</v>
      </c>
    </row>
    <row r="15" spans="1:21" ht="12.75">
      <c r="A15" s="2" t="str">
        <f t="shared" si="0"/>
        <v>12</v>
      </c>
      <c r="B15" s="2"/>
      <c r="C15" s="21" t="s">
        <v>164</v>
      </c>
      <c r="D15" s="20">
        <v>18045</v>
      </c>
      <c r="E15" s="3">
        <f>LARGE($P15:$R15,1)+LARGE($P15:$R15,2)+IF('[2]Men''s Epée'!$A$3=1,F15,0)</f>
        <v>391.5</v>
      </c>
      <c r="F15" s="19"/>
      <c r="G15" s="32">
        <f t="shared" si="1"/>
        <v>17.5</v>
      </c>
      <c r="H15" s="29">
        <f t="shared" si="2"/>
        <v>208.5</v>
      </c>
      <c r="I15" s="30">
        <f>VLOOKUP($C15,'Combined Men''s Epée'!$C$4:$I$155,I$1-2,FALSE)</f>
        <v>17.5</v>
      </c>
      <c r="J15" s="32">
        <f t="shared" si="3"/>
        <v>26</v>
      </c>
      <c r="K15" s="29">
        <f t="shared" si="4"/>
        <v>183</v>
      </c>
      <c r="L15" s="30">
        <f>VLOOKUP($C15,'Combined Men''s Epée'!$C$4:$I$155,L$1-2,FALSE)</f>
        <v>26</v>
      </c>
      <c r="M15" s="4" t="s">
        <v>3</v>
      </c>
      <c r="N15" s="5">
        <f>IF(OR('[2]Men''s Epée'!$A$3=1,$R$3=TRUE),IF(OR(M15&gt;=65,ISNUMBER(M15)=FALSE),0,VLOOKUP(M15,PointTable,N$3,TRUE)),0)</f>
        <v>0</v>
      </c>
      <c r="P15">
        <f>H15</f>
        <v>208.5</v>
      </c>
      <c r="Q15">
        <f>K15</f>
        <v>183</v>
      </c>
      <c r="R15">
        <f>N15</f>
        <v>0</v>
      </c>
      <c r="S15">
        <f>IF(P$3=TRUE,H15,0)</f>
        <v>208.5</v>
      </c>
      <c r="T15">
        <f>IF(Q$3=TRUE,K15,0)</f>
        <v>183</v>
      </c>
      <c r="U15">
        <f>IF(R$3=TRUE,N15,0)</f>
        <v>0</v>
      </c>
    </row>
    <row r="16" spans="1:21" ht="12.75">
      <c r="A16" s="2" t="str">
        <f t="shared" si="0"/>
        <v>13</v>
      </c>
      <c r="B16" s="2"/>
      <c r="C16" s="21" t="s">
        <v>22</v>
      </c>
      <c r="D16" s="20">
        <v>18138</v>
      </c>
      <c r="E16" s="3">
        <f>LARGE($P16:$R16,1)+LARGE($P16:$R16,2)+IF('[2]Men''s Epée'!$A$3=1,F16,0)</f>
        <v>381</v>
      </c>
      <c r="F16" s="19"/>
      <c r="G16" s="32">
        <f t="shared" si="1"/>
        <v>24</v>
      </c>
      <c r="H16" s="29">
        <f t="shared" si="2"/>
        <v>189</v>
      </c>
      <c r="I16" s="30">
        <f>VLOOKUP($C16,'Combined Men''s Epée'!$C$4:$I$155,I$1-2,FALSE)</f>
        <v>24</v>
      </c>
      <c r="J16" s="32">
        <f t="shared" si="3"/>
        <v>23</v>
      </c>
      <c r="K16" s="29">
        <f t="shared" si="4"/>
        <v>192</v>
      </c>
      <c r="L16" s="30">
        <f>VLOOKUP($C16,'Combined Men''s Epée'!$C$4:$I$155,L$1-2,FALSE)</f>
        <v>23</v>
      </c>
      <c r="M16" s="4" t="s">
        <v>3</v>
      </c>
      <c r="N16" s="5">
        <f>IF(OR('[2]Men''s Epée'!$A$3=1,$R$3=TRUE),IF(OR(M16&gt;=65,ISNUMBER(M16)=FALSE),0,VLOOKUP(M16,PointTable,N$3,TRUE)),0)</f>
        <v>0</v>
      </c>
      <c r="P16">
        <f>H16</f>
        <v>189</v>
      </c>
      <c r="Q16">
        <f>K16</f>
        <v>192</v>
      </c>
      <c r="R16">
        <f>N16</f>
        <v>0</v>
      </c>
      <c r="S16">
        <f>IF(P$3=TRUE,H16,0)</f>
        <v>189</v>
      </c>
      <c r="T16">
        <f>IF(Q$3=TRUE,K16,0)</f>
        <v>192</v>
      </c>
      <c r="U16">
        <f>IF(R$3=TRUE,N16,0)</f>
        <v>0</v>
      </c>
    </row>
    <row r="17" spans="1:21" ht="12.75">
      <c r="A17" s="2" t="str">
        <f t="shared" si="0"/>
        <v>14</v>
      </c>
      <c r="B17" s="2"/>
      <c r="C17" s="21" t="s">
        <v>41</v>
      </c>
      <c r="D17" s="20">
        <v>16161</v>
      </c>
      <c r="E17" s="3">
        <f>LARGE($P17:$R17,1)+LARGE($P17:$R17,2)+IF('[2]Men''s Epée'!$A$3=1,F17,0)</f>
        <v>380</v>
      </c>
      <c r="F17" s="19"/>
      <c r="G17" s="32">
        <f t="shared" si="1"/>
        <v>14</v>
      </c>
      <c r="H17" s="29">
        <f t="shared" si="2"/>
        <v>306</v>
      </c>
      <c r="I17" s="30">
        <f>VLOOKUP($C17,'Combined Men''s Epée'!$C$4:$I$155,I$1-2,FALSE)</f>
        <v>14</v>
      </c>
      <c r="J17" s="32">
        <f t="shared" si="3"/>
        <v>59</v>
      </c>
      <c r="K17" s="29">
        <f t="shared" si="4"/>
        <v>74</v>
      </c>
      <c r="L17" s="30">
        <f>VLOOKUP($C17,'Combined Men''s Epée'!$C$4:$I$155,L$1-2,FALSE)</f>
        <v>59</v>
      </c>
      <c r="M17" s="4" t="s">
        <v>3</v>
      </c>
      <c r="N17" s="5">
        <f>IF(OR('[2]Men''s Epée'!$A$3=1,$R$3=TRUE),IF(OR(M17&gt;=65,ISNUMBER(M17)=FALSE),0,VLOOKUP(M17,PointTable,N$3,TRUE)),0)</f>
        <v>0</v>
      </c>
      <c r="P17">
        <f t="shared" si="5"/>
        <v>306</v>
      </c>
      <c r="Q17">
        <f t="shared" si="6"/>
        <v>74</v>
      </c>
      <c r="R17">
        <f t="shared" si="7"/>
        <v>0</v>
      </c>
      <c r="S17">
        <f t="shared" si="8"/>
        <v>306</v>
      </c>
      <c r="T17">
        <f t="shared" si="9"/>
        <v>74</v>
      </c>
      <c r="U17">
        <f t="shared" si="10"/>
        <v>0</v>
      </c>
    </row>
    <row r="18" spans="1:21" ht="12.75">
      <c r="A18" s="2" t="str">
        <f t="shared" si="0"/>
        <v>15</v>
      </c>
      <c r="B18" s="2"/>
      <c r="C18" s="21" t="s">
        <v>39</v>
      </c>
      <c r="D18" s="20">
        <v>17308</v>
      </c>
      <c r="E18" s="3">
        <f>LARGE($P18:$R18,1)+LARGE($P18:$R18,2)+IF('[2]Men''s Epée'!$A$3=1,F18,0)</f>
        <v>378.5</v>
      </c>
      <c r="F18" s="19"/>
      <c r="G18" s="32">
        <f t="shared" si="1"/>
        <v>63.5</v>
      </c>
      <c r="H18" s="29">
        <f t="shared" si="2"/>
        <v>69.5</v>
      </c>
      <c r="I18" s="30">
        <f>VLOOKUP($C18,'Combined Men''s Epée'!$C$4:$I$155,I$1-2,FALSE)</f>
        <v>63.5</v>
      </c>
      <c r="J18" s="32">
        <f t="shared" si="3"/>
        <v>13</v>
      </c>
      <c r="K18" s="29">
        <f t="shared" si="4"/>
        <v>309</v>
      </c>
      <c r="L18" s="30">
        <f>VLOOKUP($C18,'Combined Men''s Epée'!$C$4:$I$155,L$1-2,FALSE)</f>
        <v>13</v>
      </c>
      <c r="M18" s="4" t="s">
        <v>3</v>
      </c>
      <c r="N18" s="5">
        <f>IF(OR('[2]Men''s Epée'!$A$3=1,$R$3=TRUE),IF(OR(M18&gt;=65,ISNUMBER(M18)=FALSE),0,VLOOKUP(M18,PointTable,N$3,TRUE)),0)</f>
        <v>0</v>
      </c>
      <c r="P18">
        <f>H18</f>
        <v>69.5</v>
      </c>
      <c r="Q18">
        <f>K18</f>
        <v>309</v>
      </c>
      <c r="R18">
        <f>N18</f>
        <v>0</v>
      </c>
      <c r="S18">
        <f>IF(P$3=TRUE,H18,0)</f>
        <v>69.5</v>
      </c>
      <c r="T18">
        <f>IF(Q$3=TRUE,K18,0)</f>
        <v>309</v>
      </c>
      <c r="U18">
        <f>IF(R$3=TRUE,N18,0)</f>
        <v>0</v>
      </c>
    </row>
    <row r="19" spans="1:21" ht="12.75">
      <c r="A19" s="2" t="str">
        <f t="shared" si="0"/>
        <v>16</v>
      </c>
      <c r="B19" s="2"/>
      <c r="C19" s="21" t="s">
        <v>56</v>
      </c>
      <c r="D19" s="20">
        <v>18244</v>
      </c>
      <c r="E19" s="3">
        <f>LARGE($P19:$R19,1)+LARGE($P19:$R19,2)+IF('[2]Men''s Epée'!$A$3=1,F19,0)</f>
        <v>370</v>
      </c>
      <c r="F19" s="19"/>
      <c r="G19" s="32" t="str">
        <f t="shared" si="1"/>
        <v>np</v>
      </c>
      <c r="H19" s="29">
        <f t="shared" si="2"/>
        <v>0</v>
      </c>
      <c r="I19" s="30" t="str">
        <f>VLOOKUP($C19,'Combined Men''s Epée'!$C$4:$I$155,I$1-2,FALSE)</f>
        <v>np</v>
      </c>
      <c r="J19" s="32">
        <f t="shared" si="3"/>
        <v>43</v>
      </c>
      <c r="K19" s="29">
        <f t="shared" si="4"/>
        <v>90</v>
      </c>
      <c r="L19" s="30">
        <f>VLOOKUP($C19,'Combined Men''s Epée'!$C$4:$I$155,L$1-2,FALSE)</f>
        <v>43</v>
      </c>
      <c r="M19" s="4">
        <v>5</v>
      </c>
      <c r="N19" s="5">
        <f>IF(OR('[2]Men''s Epée'!$A$3=1,$R$3=TRUE),IF(OR(M19&gt;=65,ISNUMBER(M19)=FALSE),0,VLOOKUP(M19,PointTable,N$3,TRUE)),0)</f>
        <v>280</v>
      </c>
      <c r="P19">
        <f t="shared" si="5"/>
        <v>0</v>
      </c>
      <c r="Q19">
        <f t="shared" si="6"/>
        <v>90</v>
      </c>
      <c r="R19">
        <f t="shared" si="7"/>
        <v>280</v>
      </c>
      <c r="S19">
        <f t="shared" si="8"/>
        <v>0</v>
      </c>
      <c r="T19">
        <f t="shared" si="9"/>
        <v>90</v>
      </c>
      <c r="U19">
        <f t="shared" si="10"/>
        <v>280</v>
      </c>
    </row>
    <row r="20" spans="1:21" ht="12.75">
      <c r="A20" s="2" t="str">
        <f t="shared" si="0"/>
        <v>17</v>
      </c>
      <c r="B20" s="2"/>
      <c r="C20" s="21" t="s">
        <v>173</v>
      </c>
      <c r="D20" s="20">
        <v>18111</v>
      </c>
      <c r="E20" s="3">
        <f>LARGE($P20:$R20,1)+LARGE($P20:$R20,2)+IF('[2]Men''s Epée'!$A$3=1,F20,0)</f>
        <v>321</v>
      </c>
      <c r="F20" s="19"/>
      <c r="G20" s="32">
        <f t="shared" si="1"/>
        <v>9</v>
      </c>
      <c r="H20" s="29">
        <f t="shared" si="2"/>
        <v>321</v>
      </c>
      <c r="I20" s="30">
        <f>VLOOKUP($C20,'Combined Men''s Epée'!$C$4:$I$155,I$1-2,FALSE)</f>
        <v>9</v>
      </c>
      <c r="J20" s="32" t="str">
        <f t="shared" si="3"/>
        <v>np</v>
      </c>
      <c r="K20" s="29">
        <f t="shared" si="4"/>
        <v>0</v>
      </c>
      <c r="L20" s="30" t="str">
        <f>VLOOKUP($C20,'Combined Men''s Epée'!$C$4:$I$155,L$1-2,FALSE)</f>
        <v>np</v>
      </c>
      <c r="M20" s="4" t="s">
        <v>3</v>
      </c>
      <c r="N20" s="5">
        <f>IF(OR('[2]Men''s Epée'!$A$3=1,$R$3=TRUE),IF(OR(M20&gt;=65,ISNUMBER(M20)=FALSE),0,VLOOKUP(M20,PointTable,N$3,TRUE)),0)</f>
        <v>0</v>
      </c>
      <c r="P20">
        <f t="shared" si="5"/>
        <v>321</v>
      </c>
      <c r="Q20">
        <f t="shared" si="6"/>
        <v>0</v>
      </c>
      <c r="R20">
        <f t="shared" si="7"/>
        <v>0</v>
      </c>
      <c r="S20">
        <f t="shared" si="8"/>
        <v>321</v>
      </c>
      <c r="T20">
        <f t="shared" si="9"/>
        <v>0</v>
      </c>
      <c r="U20">
        <f t="shared" si="10"/>
        <v>0</v>
      </c>
    </row>
    <row r="21" spans="1:21" ht="12.75">
      <c r="A21" s="2" t="str">
        <f t="shared" si="0"/>
        <v>18</v>
      </c>
      <c r="B21" s="2"/>
      <c r="C21" s="33" t="s">
        <v>273</v>
      </c>
      <c r="D21" s="20">
        <v>18841</v>
      </c>
      <c r="E21" s="3">
        <f>LARGE($P21:$R21,1)+LARGE($P21:$R21,2)+IF('[2]Men''s Epée'!$A$3=1,F21,0)</f>
        <v>318</v>
      </c>
      <c r="F21" s="19"/>
      <c r="G21" s="32" t="str">
        <f t="shared" si="1"/>
        <v>np</v>
      </c>
      <c r="H21" s="29">
        <f t="shared" si="2"/>
        <v>0</v>
      </c>
      <c r="I21" s="30" t="str">
        <f>VLOOKUP($C21,'Combined Men''s Epée'!$C$4:$I$155,I$1-2,FALSE)</f>
        <v>np</v>
      </c>
      <c r="J21" s="32">
        <f t="shared" si="3"/>
        <v>10</v>
      </c>
      <c r="K21" s="29">
        <f t="shared" si="4"/>
        <v>318</v>
      </c>
      <c r="L21" s="30">
        <f>VLOOKUP($C21,'Combined Men''s Epée'!$C$4:$I$155,L$1-2,FALSE)</f>
        <v>10</v>
      </c>
      <c r="M21" s="4" t="s">
        <v>3</v>
      </c>
      <c r="N21" s="5">
        <f>IF(OR('[2]Men''s Epée'!$A$3=1,$R$3=TRUE),IF(OR(M21&gt;=65,ISNUMBER(M21)=FALSE),0,VLOOKUP(M21,PointTable,N$3,TRUE)),0)</f>
        <v>0</v>
      </c>
      <c r="P21">
        <f t="shared" si="5"/>
        <v>0</v>
      </c>
      <c r="Q21">
        <f t="shared" si="6"/>
        <v>318</v>
      </c>
      <c r="R21">
        <f t="shared" si="7"/>
        <v>0</v>
      </c>
      <c r="S21">
        <f t="shared" si="8"/>
        <v>0</v>
      </c>
      <c r="T21">
        <f t="shared" si="9"/>
        <v>318</v>
      </c>
      <c r="U21">
        <f t="shared" si="10"/>
        <v>0</v>
      </c>
    </row>
    <row r="22" spans="1:21" ht="12.75">
      <c r="A22" s="2" t="str">
        <f t="shared" si="0"/>
        <v>19</v>
      </c>
      <c r="B22" s="2"/>
      <c r="C22" s="21" t="s">
        <v>9</v>
      </c>
      <c r="D22" s="20">
        <v>15804</v>
      </c>
      <c r="E22" s="3">
        <f>LARGE($P22:$R22,1)+LARGE($P22:$R22,2)+IF('[2]Men''s Epée'!$A$3=1,F22,0)</f>
        <v>305</v>
      </c>
      <c r="F22" s="19"/>
      <c r="G22" s="32" t="str">
        <f t="shared" si="1"/>
        <v>np</v>
      </c>
      <c r="H22" s="29">
        <f t="shared" si="2"/>
        <v>0</v>
      </c>
      <c r="I22" s="30" t="str">
        <f>VLOOKUP($C22,'Combined Men''s Epée'!$C$4:$I$155,I$1-2,FALSE)</f>
        <v>np</v>
      </c>
      <c r="J22" s="32">
        <f t="shared" si="3"/>
        <v>34</v>
      </c>
      <c r="K22" s="29">
        <f t="shared" si="4"/>
        <v>99</v>
      </c>
      <c r="L22" s="30">
        <f>VLOOKUP($C22,'Combined Men''s Epée'!$C$4:$I$155,L$1-2,FALSE)</f>
        <v>34</v>
      </c>
      <c r="M22" s="4">
        <v>13</v>
      </c>
      <c r="N22" s="5">
        <f>IF(OR('[2]Men''s Epée'!$A$3=1,$R$3=TRUE),IF(OR(M22&gt;=65,ISNUMBER(M22)=FALSE),0,VLOOKUP(M22,PointTable,N$3,TRUE)),0)</f>
        <v>206</v>
      </c>
      <c r="P22">
        <f t="shared" si="5"/>
        <v>0</v>
      </c>
      <c r="Q22">
        <f t="shared" si="6"/>
        <v>99</v>
      </c>
      <c r="R22">
        <f t="shared" si="7"/>
        <v>206</v>
      </c>
      <c r="S22">
        <f t="shared" si="8"/>
        <v>0</v>
      </c>
      <c r="T22">
        <f t="shared" si="9"/>
        <v>99</v>
      </c>
      <c r="U22">
        <f t="shared" si="10"/>
        <v>206</v>
      </c>
    </row>
    <row r="23" spans="1:21" ht="12.75">
      <c r="A23" s="2" t="str">
        <f t="shared" si="0"/>
        <v>20</v>
      </c>
      <c r="B23" s="2"/>
      <c r="C23" s="33" t="s">
        <v>229</v>
      </c>
      <c r="D23" s="20">
        <v>17069</v>
      </c>
      <c r="E23" s="3">
        <f>LARGE($P23:$R23,1)+LARGE($P23:$R23,2)+IF('[2]Men''s Epée'!$A$3=1,F23,0)</f>
        <v>302</v>
      </c>
      <c r="F23" s="19"/>
      <c r="G23" s="32">
        <f t="shared" si="1"/>
        <v>31</v>
      </c>
      <c r="H23" s="29">
        <f t="shared" si="2"/>
        <v>168</v>
      </c>
      <c r="I23" s="30">
        <f>VLOOKUP($C23,'Combined Men''s Epée'!$C$4:$I$155,I$1-2,FALSE)</f>
        <v>31</v>
      </c>
      <c r="J23" s="32">
        <f t="shared" si="3"/>
        <v>49</v>
      </c>
      <c r="K23" s="29">
        <f t="shared" si="4"/>
        <v>84</v>
      </c>
      <c r="L23" s="30">
        <f>VLOOKUP($C23,'Combined Men''s Epée'!$C$4:$I$155,L$1-2,FALSE)</f>
        <v>49</v>
      </c>
      <c r="M23" s="4">
        <v>20</v>
      </c>
      <c r="N23" s="5">
        <f>IF(OR('[2]Men''s Epée'!$A$3=1,$R$3=TRUE),IF(OR(M23&gt;=65,ISNUMBER(M23)=FALSE),0,VLOOKUP(M23,PointTable,N$3,TRUE)),0)</f>
        <v>134</v>
      </c>
      <c r="P23">
        <f t="shared" si="5"/>
        <v>168</v>
      </c>
      <c r="Q23">
        <f t="shared" si="6"/>
        <v>84</v>
      </c>
      <c r="R23">
        <f t="shared" si="7"/>
        <v>134</v>
      </c>
      <c r="S23">
        <f t="shared" si="8"/>
        <v>168</v>
      </c>
      <c r="T23">
        <f t="shared" si="9"/>
        <v>84</v>
      </c>
      <c r="U23">
        <f t="shared" si="10"/>
        <v>134</v>
      </c>
    </row>
    <row r="24" spans="1:21" ht="12.75">
      <c r="A24" s="2" t="str">
        <f t="shared" si="0"/>
        <v>21</v>
      </c>
      <c r="B24" s="2"/>
      <c r="C24" s="21" t="s">
        <v>17</v>
      </c>
      <c r="D24" s="20">
        <v>17881</v>
      </c>
      <c r="E24" s="3">
        <f>LARGE($P24:$R24,1)+LARGE($P24:$R24,2)+IF('[2]Men''s Epée'!$A$3=1,F24,0)</f>
        <v>300</v>
      </c>
      <c r="F24" s="19"/>
      <c r="G24" s="32">
        <f>IF(ISERROR(I24),"np",I24)</f>
        <v>35</v>
      </c>
      <c r="H24" s="29">
        <f t="shared" si="2"/>
        <v>98</v>
      </c>
      <c r="I24" s="30">
        <f>VLOOKUP($C24,'Combined Men''s Epée'!$C$4:$I$155,I$1-2,FALSE)</f>
        <v>35</v>
      </c>
      <c r="J24" s="32">
        <f>IF(ISERROR(L24),"np",L24)</f>
        <v>39</v>
      </c>
      <c r="K24" s="29">
        <f t="shared" si="4"/>
        <v>94</v>
      </c>
      <c r="L24" s="30">
        <f>VLOOKUP($C24,'Combined Men''s Epée'!$C$4:$I$155,L$1-2,FALSE)</f>
        <v>39</v>
      </c>
      <c r="M24" s="4">
        <v>15</v>
      </c>
      <c r="N24" s="5">
        <f>IF(OR('[2]Men''s Epée'!$A$3=1,$R$3=TRUE),IF(OR(M24&gt;=65,ISNUMBER(M24)=FALSE),0,VLOOKUP(M24,PointTable,N$3,TRUE)),0)</f>
        <v>202</v>
      </c>
      <c r="P24">
        <f t="shared" si="5"/>
        <v>98</v>
      </c>
      <c r="Q24">
        <f t="shared" si="6"/>
        <v>94</v>
      </c>
      <c r="R24">
        <f t="shared" si="7"/>
        <v>202</v>
      </c>
      <c r="S24">
        <f t="shared" si="8"/>
        <v>98</v>
      </c>
      <c r="T24">
        <f t="shared" si="9"/>
        <v>94</v>
      </c>
      <c r="U24">
        <f t="shared" si="10"/>
        <v>202</v>
      </c>
    </row>
    <row r="25" spans="1:21" ht="12.75">
      <c r="A25" s="2" t="str">
        <f t="shared" si="0"/>
        <v>22</v>
      </c>
      <c r="B25" s="2"/>
      <c r="C25" s="21" t="s">
        <v>10</v>
      </c>
      <c r="D25" s="20">
        <v>17983</v>
      </c>
      <c r="E25" s="3">
        <f>LARGE($P25:$R25,1)+LARGE($P25:$R25,2)+IF('[2]Men''s Epée'!$A$3=1,F25,0)</f>
        <v>292</v>
      </c>
      <c r="F25" s="19"/>
      <c r="G25" s="32">
        <f t="shared" si="1"/>
        <v>23</v>
      </c>
      <c r="H25" s="29">
        <f t="shared" si="2"/>
        <v>192</v>
      </c>
      <c r="I25" s="30">
        <f>VLOOKUP($C25,'Combined Men''s Epée'!$C$4:$I$155,I$1-2,FALSE)</f>
        <v>23</v>
      </c>
      <c r="J25" s="32">
        <f t="shared" si="3"/>
        <v>33</v>
      </c>
      <c r="K25" s="29">
        <f t="shared" si="4"/>
        <v>100</v>
      </c>
      <c r="L25" s="30">
        <f>VLOOKUP($C25,'Combined Men''s Epée'!$C$4:$I$155,L$1-2,FALSE)</f>
        <v>33</v>
      </c>
      <c r="M25" s="4" t="s">
        <v>3</v>
      </c>
      <c r="N25" s="5">
        <f>IF(OR('[2]Men''s Epée'!$A$3=1,$R$3=TRUE),IF(OR(M25&gt;=65,ISNUMBER(M25)=FALSE),0,VLOOKUP(M25,PointTable,N$3,TRUE)),0)</f>
        <v>0</v>
      </c>
      <c r="P25">
        <f t="shared" si="5"/>
        <v>192</v>
      </c>
      <c r="Q25">
        <f t="shared" si="6"/>
        <v>100</v>
      </c>
      <c r="R25">
        <f t="shared" si="7"/>
        <v>0</v>
      </c>
      <c r="S25">
        <f t="shared" si="8"/>
        <v>192</v>
      </c>
      <c r="T25">
        <f t="shared" si="9"/>
        <v>100</v>
      </c>
      <c r="U25">
        <f t="shared" si="10"/>
        <v>0</v>
      </c>
    </row>
    <row r="26" spans="1:21" ht="12.75">
      <c r="A26" s="2" t="str">
        <f t="shared" si="0"/>
        <v>23</v>
      </c>
      <c r="B26" s="2"/>
      <c r="C26" s="33" t="s">
        <v>40</v>
      </c>
      <c r="D26" s="20">
        <v>19054</v>
      </c>
      <c r="E26" s="3">
        <f>LARGE($P26:$R26,1)+LARGE($P26:$R26,2)+IF('[2]Men''s Epée'!$A$3=1,F26,0)</f>
        <v>286</v>
      </c>
      <c r="F26" s="19"/>
      <c r="G26" s="32" t="str">
        <f t="shared" si="1"/>
        <v>np</v>
      </c>
      <c r="H26" s="29">
        <f t="shared" si="2"/>
        <v>0</v>
      </c>
      <c r="I26" s="30" t="str">
        <f>VLOOKUP($C26,'Combined Men''s Epée'!$C$4:$I$155,I$1-2,FALSE)</f>
        <v>np</v>
      </c>
      <c r="J26" s="32">
        <f t="shared" si="3"/>
        <v>51</v>
      </c>
      <c r="K26" s="29">
        <f t="shared" si="4"/>
        <v>82</v>
      </c>
      <c r="L26" s="30">
        <f>VLOOKUP($C26,'Combined Men''s Epée'!$C$4:$I$155,L$1-2,FALSE)</f>
        <v>51</v>
      </c>
      <c r="M26" s="4">
        <v>14</v>
      </c>
      <c r="N26" s="5">
        <f>IF(OR('[2]Men''s Epée'!$A$3=1,$R$3=TRUE),IF(OR(M26&gt;=65,ISNUMBER(M26)=FALSE),0,VLOOKUP(M26,PointTable,N$3,TRUE)),0)</f>
        <v>204</v>
      </c>
      <c r="P26">
        <f t="shared" si="5"/>
        <v>0</v>
      </c>
      <c r="Q26">
        <f t="shared" si="6"/>
        <v>82</v>
      </c>
      <c r="R26">
        <f t="shared" si="7"/>
        <v>204</v>
      </c>
      <c r="S26">
        <f t="shared" si="8"/>
        <v>0</v>
      </c>
      <c r="T26">
        <f t="shared" si="9"/>
        <v>82</v>
      </c>
      <c r="U26">
        <f t="shared" si="10"/>
        <v>204</v>
      </c>
    </row>
    <row r="27" spans="1:21" ht="12.75">
      <c r="A27" s="2" t="str">
        <f t="shared" si="0"/>
        <v>24</v>
      </c>
      <c r="B27" s="2"/>
      <c r="C27" s="21" t="s">
        <v>15</v>
      </c>
      <c r="D27" s="20">
        <v>18785</v>
      </c>
      <c r="E27" s="3">
        <f>LARGE($P27:$R27,1)+LARGE($P27:$R27,2)+IF('[2]Men''s Epée'!$A$3=1,F27,0)</f>
        <v>279</v>
      </c>
      <c r="F27" s="19"/>
      <c r="G27" s="32">
        <f t="shared" si="1"/>
        <v>40</v>
      </c>
      <c r="H27" s="29">
        <f t="shared" si="2"/>
        <v>93</v>
      </c>
      <c r="I27" s="30">
        <f>VLOOKUP($C27,'Combined Men''s Epée'!$C$4:$I$155,I$1-2,FALSE)</f>
        <v>40</v>
      </c>
      <c r="J27" s="32">
        <f t="shared" si="3"/>
        <v>25</v>
      </c>
      <c r="K27" s="29">
        <f t="shared" si="4"/>
        <v>186</v>
      </c>
      <c r="L27" s="30">
        <f>VLOOKUP($C27,'Combined Men''s Epée'!$C$4:$I$155,L$1-2,FALSE)</f>
        <v>25</v>
      </c>
      <c r="M27" s="4" t="s">
        <v>3</v>
      </c>
      <c r="N27" s="5">
        <f>IF(OR('[2]Men''s Epée'!$A$3=1,$R$3=TRUE),IF(OR(M27&gt;=65,ISNUMBER(M27)=FALSE),0,VLOOKUP(M27,PointTable,N$3,TRUE)),0)</f>
        <v>0</v>
      </c>
      <c r="P27">
        <f t="shared" si="5"/>
        <v>93</v>
      </c>
      <c r="Q27">
        <f t="shared" si="6"/>
        <v>186</v>
      </c>
      <c r="R27">
        <f t="shared" si="7"/>
        <v>0</v>
      </c>
      <c r="S27">
        <f t="shared" si="8"/>
        <v>93</v>
      </c>
      <c r="T27">
        <f t="shared" si="9"/>
        <v>186</v>
      </c>
      <c r="U27">
        <f t="shared" si="10"/>
        <v>0</v>
      </c>
    </row>
    <row r="28" spans="1:21" ht="12.75">
      <c r="A28" s="2" t="str">
        <f t="shared" si="0"/>
        <v>25</v>
      </c>
      <c r="B28" s="2"/>
      <c r="C28" s="34" t="s">
        <v>350</v>
      </c>
      <c r="D28" s="20">
        <v>17607</v>
      </c>
      <c r="E28" s="3">
        <f>LARGE($P28:$R28,1)+LARGE($P28:$R28,2)+IF('[2]Men''s Epée'!$A$3=1,F28,0)</f>
        <v>276</v>
      </c>
      <c r="F28" s="19"/>
      <c r="G28" s="32" t="str">
        <f t="shared" si="1"/>
        <v>np</v>
      </c>
      <c r="H28" s="29">
        <f t="shared" si="2"/>
        <v>0</v>
      </c>
      <c r="I28" s="30" t="e">
        <f>VLOOKUP($C28,'Combined Men''s Epée'!$C$4:$I$155,I$1-2,FALSE)</f>
        <v>#N/A</v>
      </c>
      <c r="J28" s="32" t="str">
        <f t="shared" si="3"/>
        <v>np</v>
      </c>
      <c r="K28" s="29">
        <f t="shared" si="4"/>
        <v>0</v>
      </c>
      <c r="L28" s="30" t="e">
        <f>VLOOKUP($C28,'Combined Men''s Epée'!$C$4:$I$155,L$1-2,FALSE)</f>
        <v>#N/A</v>
      </c>
      <c r="M28" s="4">
        <v>7</v>
      </c>
      <c r="N28" s="5">
        <f>IF(OR('[2]Men''s Epée'!$A$3=1,$R$3=TRUE),IF(OR(M28&gt;=65,ISNUMBER(M28)=FALSE),0,VLOOKUP(M28,PointTable,N$3,TRUE)),0)</f>
        <v>276</v>
      </c>
      <c r="P28">
        <f t="shared" si="5"/>
        <v>0</v>
      </c>
      <c r="Q28">
        <f t="shared" si="6"/>
        <v>0</v>
      </c>
      <c r="R28">
        <f t="shared" si="7"/>
        <v>276</v>
      </c>
      <c r="S28">
        <f t="shared" si="8"/>
        <v>0</v>
      </c>
      <c r="T28">
        <f t="shared" si="9"/>
        <v>0</v>
      </c>
      <c r="U28">
        <f t="shared" si="10"/>
        <v>276</v>
      </c>
    </row>
    <row r="29" spans="1:21" ht="12.75">
      <c r="A29" s="2" t="str">
        <f t="shared" si="0"/>
        <v>26</v>
      </c>
      <c r="B29" s="2"/>
      <c r="C29" s="21" t="s">
        <v>27</v>
      </c>
      <c r="D29" s="20">
        <v>16863</v>
      </c>
      <c r="E29" s="3">
        <f>LARGE($P29:$R29,1)+LARGE($P29:$R29,2)+IF('[2]Men''s Epée'!$A$3=1,F29,0)</f>
        <v>274</v>
      </c>
      <c r="F29" s="19"/>
      <c r="G29" s="32" t="str">
        <f t="shared" si="1"/>
        <v>np</v>
      </c>
      <c r="H29" s="29">
        <f t="shared" si="2"/>
        <v>0</v>
      </c>
      <c r="I29" s="30" t="e">
        <f>VLOOKUP($C29,'Combined Men''s Epée'!$C$4:$I$155,I$1-2,FALSE)</f>
        <v>#N/A</v>
      </c>
      <c r="J29" s="32" t="str">
        <f t="shared" si="3"/>
        <v>np</v>
      </c>
      <c r="K29" s="29">
        <f t="shared" si="4"/>
        <v>0</v>
      </c>
      <c r="L29" s="30" t="e">
        <f>VLOOKUP($C29,'Combined Men''s Epée'!$C$4:$I$155,L$1-2,FALSE)</f>
        <v>#N/A</v>
      </c>
      <c r="M29" s="4">
        <v>8</v>
      </c>
      <c r="N29" s="5">
        <f>IF(OR('[2]Men''s Epée'!$A$3=1,$R$3=TRUE),IF(OR(M29&gt;=65,ISNUMBER(M29)=FALSE),0,VLOOKUP(M29,PointTable,N$3,TRUE)),0)</f>
        <v>274</v>
      </c>
      <c r="P29">
        <f t="shared" si="5"/>
        <v>0</v>
      </c>
      <c r="Q29">
        <f t="shared" si="6"/>
        <v>0</v>
      </c>
      <c r="R29">
        <f t="shared" si="7"/>
        <v>274</v>
      </c>
      <c r="S29">
        <f t="shared" si="8"/>
        <v>0</v>
      </c>
      <c r="T29">
        <f t="shared" si="9"/>
        <v>0</v>
      </c>
      <c r="U29">
        <f t="shared" si="10"/>
        <v>274</v>
      </c>
    </row>
    <row r="30" spans="1:21" ht="12.75">
      <c r="A30" s="2" t="str">
        <f t="shared" si="0"/>
        <v>27</v>
      </c>
      <c r="B30" s="2"/>
      <c r="C30" s="21" t="s">
        <v>75</v>
      </c>
      <c r="D30" s="20">
        <v>18447</v>
      </c>
      <c r="E30" s="3">
        <f>LARGE($P30:$R30,1)+LARGE($P30:$R30,2)+IF('[2]Men''s Epée'!$A$3=1,F30,0)</f>
        <v>235</v>
      </c>
      <c r="F30" s="19"/>
      <c r="G30" s="32">
        <f t="shared" si="1"/>
        <v>36</v>
      </c>
      <c r="H30" s="29">
        <f t="shared" si="2"/>
        <v>97</v>
      </c>
      <c r="I30" s="30">
        <f>VLOOKUP($C30,'Combined Men''s Epée'!$C$4:$I$155,I$1-2,FALSE)</f>
        <v>36</v>
      </c>
      <c r="J30" s="32" t="str">
        <f t="shared" si="3"/>
        <v>np</v>
      </c>
      <c r="K30" s="29">
        <f t="shared" si="4"/>
        <v>0</v>
      </c>
      <c r="L30" s="30" t="str">
        <f>VLOOKUP($C30,'Combined Men''s Epée'!$C$4:$I$155,L$1-2,FALSE)</f>
        <v>np</v>
      </c>
      <c r="M30" s="4">
        <v>18</v>
      </c>
      <c r="N30" s="5">
        <f>IF(OR('[2]Men''s Epée'!$A$3=1,$R$3=TRUE),IF(OR(M30&gt;=65,ISNUMBER(M30)=FALSE),0,VLOOKUP(M30,PointTable,N$3,TRUE)),0)</f>
        <v>138</v>
      </c>
      <c r="P30">
        <f t="shared" si="5"/>
        <v>97</v>
      </c>
      <c r="Q30">
        <f t="shared" si="6"/>
        <v>0</v>
      </c>
      <c r="R30">
        <f t="shared" si="7"/>
        <v>138</v>
      </c>
      <c r="S30">
        <f t="shared" si="8"/>
        <v>97</v>
      </c>
      <c r="T30">
        <f t="shared" si="9"/>
        <v>0</v>
      </c>
      <c r="U30">
        <f t="shared" si="10"/>
        <v>138</v>
      </c>
    </row>
    <row r="31" spans="1:21" ht="12.75">
      <c r="A31" s="2" t="str">
        <f t="shared" si="0"/>
        <v>28</v>
      </c>
      <c r="B31" s="2"/>
      <c r="C31" s="21" t="s">
        <v>25</v>
      </c>
      <c r="D31" s="20">
        <v>16570</v>
      </c>
      <c r="E31" s="3">
        <f>LARGE($P31:$R31,1)+LARGE($P31:$R31,2)+IF('[2]Men''s Epée'!$A$3=1,F31,0)</f>
        <v>228</v>
      </c>
      <c r="F31" s="19"/>
      <c r="G31" s="32">
        <f t="shared" si="1"/>
        <v>41</v>
      </c>
      <c r="H31" s="29">
        <f t="shared" si="2"/>
        <v>92</v>
      </c>
      <c r="I31" s="30">
        <f>VLOOKUP($C31,'Combined Men''s Epée'!$C$4:$I$155,I$1-2,FALSE)</f>
        <v>41</v>
      </c>
      <c r="J31" s="32">
        <f t="shared" si="3"/>
        <v>35</v>
      </c>
      <c r="K31" s="29">
        <f t="shared" si="4"/>
        <v>98</v>
      </c>
      <c r="L31" s="30">
        <f>VLOOKUP($C31,'Combined Men''s Epée'!$C$4:$I$155,L$1-2,FALSE)</f>
        <v>35</v>
      </c>
      <c r="M31" s="4">
        <v>22</v>
      </c>
      <c r="N31" s="5">
        <f>IF(OR('[2]Men''s Epée'!$A$3=1,$R$3=TRUE),IF(OR(M31&gt;=65,ISNUMBER(M31)=FALSE),0,VLOOKUP(M31,PointTable,N$3,TRUE)),0)</f>
        <v>130</v>
      </c>
      <c r="P31">
        <f t="shared" si="5"/>
        <v>92</v>
      </c>
      <c r="Q31">
        <f t="shared" si="6"/>
        <v>98</v>
      </c>
      <c r="R31">
        <f t="shared" si="7"/>
        <v>130</v>
      </c>
      <c r="S31">
        <f t="shared" si="8"/>
        <v>92</v>
      </c>
      <c r="T31">
        <f t="shared" si="9"/>
        <v>98</v>
      </c>
      <c r="U31">
        <f t="shared" si="10"/>
        <v>130</v>
      </c>
    </row>
    <row r="32" spans="1:21" ht="12.75">
      <c r="A32" s="2" t="str">
        <f t="shared" si="0"/>
        <v>29</v>
      </c>
      <c r="B32" s="2"/>
      <c r="C32" s="21" t="s">
        <v>134</v>
      </c>
      <c r="D32" s="20">
        <v>17386</v>
      </c>
      <c r="E32" s="3">
        <f>LARGE($P32:$R32,1)+LARGE($P32:$R32,2)+IF('[2]Men''s Epée'!$A$3=1,F32,0)</f>
        <v>224</v>
      </c>
      <c r="F32" s="19"/>
      <c r="G32" s="32">
        <f t="shared" si="1"/>
        <v>37</v>
      </c>
      <c r="H32" s="29">
        <f t="shared" si="2"/>
        <v>96</v>
      </c>
      <c r="I32" s="30">
        <f>VLOOKUP($C32,'Combined Men''s Epée'!$C$4:$I$155,I$1-2,FALSE)</f>
        <v>37</v>
      </c>
      <c r="J32" s="32">
        <f t="shared" si="3"/>
        <v>63</v>
      </c>
      <c r="K32" s="29">
        <f t="shared" si="4"/>
        <v>70</v>
      </c>
      <c r="L32" s="30">
        <f>VLOOKUP($C32,'Combined Men''s Epée'!$C$4:$I$155,L$1-2,FALSE)</f>
        <v>63</v>
      </c>
      <c r="M32" s="4">
        <v>23</v>
      </c>
      <c r="N32" s="5">
        <f>IF(OR('[2]Men''s Epée'!$A$3=1,$R$3=TRUE),IF(OR(M32&gt;=65,ISNUMBER(M32)=FALSE),0,VLOOKUP(M32,PointTable,N$3,TRUE)),0)</f>
        <v>128</v>
      </c>
      <c r="P32">
        <f t="shared" si="5"/>
        <v>96</v>
      </c>
      <c r="Q32">
        <f t="shared" si="6"/>
        <v>70</v>
      </c>
      <c r="R32">
        <f t="shared" si="7"/>
        <v>128</v>
      </c>
      <c r="S32">
        <f t="shared" si="8"/>
        <v>96</v>
      </c>
      <c r="T32">
        <f t="shared" si="9"/>
        <v>70</v>
      </c>
      <c r="U32">
        <f t="shared" si="10"/>
        <v>128</v>
      </c>
    </row>
    <row r="33" spans="1:21" ht="12.75">
      <c r="A33" s="2" t="str">
        <f t="shared" si="0"/>
        <v>30</v>
      </c>
      <c r="B33" s="2"/>
      <c r="C33" s="21" t="s">
        <v>163</v>
      </c>
      <c r="D33" s="20">
        <v>18382</v>
      </c>
      <c r="E33" s="3">
        <f>LARGE($P33:$R33,1)+LARGE($P33:$R33,2)+IF('[2]Men''s Epée'!$A$3=1,F33,0)</f>
        <v>221</v>
      </c>
      <c r="F33" s="19"/>
      <c r="G33" s="32">
        <f>IF(ISERROR(I33),"np",I33)</f>
        <v>53</v>
      </c>
      <c r="H33" s="29">
        <f t="shared" si="2"/>
        <v>80</v>
      </c>
      <c r="I33" s="30">
        <f>VLOOKUP($C33,'Combined Men''s Epée'!$C$4:$I$155,I$1-2,FALSE)</f>
        <v>53</v>
      </c>
      <c r="J33" s="32">
        <f>IF(ISERROR(L33),"np",L33)</f>
        <v>48</v>
      </c>
      <c r="K33" s="29">
        <f t="shared" si="4"/>
        <v>85</v>
      </c>
      <c r="L33" s="30">
        <f>VLOOKUP($C33,'Combined Men''s Epée'!$C$4:$I$155,L$1-2,FALSE)</f>
        <v>48</v>
      </c>
      <c r="M33" s="4">
        <v>19</v>
      </c>
      <c r="N33" s="5">
        <f>IF(OR('[2]Men''s Epée'!$A$3=1,$R$3=TRUE),IF(OR(M33&gt;=65,ISNUMBER(M33)=FALSE),0,VLOOKUP(M33,PointTable,N$3,TRUE)),0)</f>
        <v>136</v>
      </c>
      <c r="P33">
        <f t="shared" si="5"/>
        <v>80</v>
      </c>
      <c r="Q33">
        <f t="shared" si="6"/>
        <v>85</v>
      </c>
      <c r="R33">
        <f t="shared" si="7"/>
        <v>136</v>
      </c>
      <c r="S33">
        <f t="shared" si="8"/>
        <v>80</v>
      </c>
      <c r="T33">
        <f t="shared" si="9"/>
        <v>85</v>
      </c>
      <c r="U33">
        <f t="shared" si="10"/>
        <v>136</v>
      </c>
    </row>
    <row r="34" spans="1:21" ht="12.75">
      <c r="A34" s="2" t="str">
        <f t="shared" si="0"/>
        <v>31</v>
      </c>
      <c r="B34" s="2"/>
      <c r="C34" s="34" t="s">
        <v>351</v>
      </c>
      <c r="D34" s="20">
        <v>17378</v>
      </c>
      <c r="E34" s="3">
        <f>LARGE($P34:$R34,1)+LARGE($P34:$R34,2)+IF('[2]Men''s Epée'!$A$3=1,F34,0)</f>
        <v>208</v>
      </c>
      <c r="F34" s="19"/>
      <c r="G34" s="32" t="str">
        <f t="shared" si="1"/>
        <v>np</v>
      </c>
      <c r="H34" s="29">
        <f t="shared" si="2"/>
        <v>0</v>
      </c>
      <c r="I34" s="30" t="e">
        <f>VLOOKUP($C34,'Combined Men''s Epée'!$C$4:$I$155,I$1-2,FALSE)</f>
        <v>#N/A</v>
      </c>
      <c r="J34" s="32" t="str">
        <f t="shared" si="3"/>
        <v>np</v>
      </c>
      <c r="K34" s="29">
        <f t="shared" si="4"/>
        <v>0</v>
      </c>
      <c r="L34" s="30" t="e">
        <f>VLOOKUP($C34,'Combined Men''s Epée'!$C$4:$I$155,L$1-2,FALSE)</f>
        <v>#N/A</v>
      </c>
      <c r="M34" s="4">
        <v>12</v>
      </c>
      <c r="N34" s="5">
        <f>IF(OR('[2]Men''s Epée'!$A$3=1,$R$3=TRUE),IF(OR(M34&gt;=65,ISNUMBER(M34)=FALSE),0,VLOOKUP(M34,PointTable,N$3,TRUE)),0)</f>
        <v>208</v>
      </c>
      <c r="P34">
        <f t="shared" si="5"/>
        <v>0</v>
      </c>
      <c r="Q34">
        <f t="shared" si="6"/>
        <v>0</v>
      </c>
      <c r="R34">
        <f t="shared" si="7"/>
        <v>208</v>
      </c>
      <c r="S34">
        <f t="shared" si="8"/>
        <v>0</v>
      </c>
      <c r="T34">
        <f t="shared" si="9"/>
        <v>0</v>
      </c>
      <c r="U34">
        <f t="shared" si="10"/>
        <v>208</v>
      </c>
    </row>
    <row r="35" spans="1:21" ht="12.75">
      <c r="A35" s="2" t="str">
        <f t="shared" si="0"/>
        <v>32</v>
      </c>
      <c r="B35" s="2"/>
      <c r="C35" s="33" t="s">
        <v>278</v>
      </c>
      <c r="D35" s="20">
        <v>18053</v>
      </c>
      <c r="E35" s="3">
        <f>LARGE($P35:$R35,1)+LARGE($P35:$R35,2)+IF('[2]Men''s Epée'!$A$3=1,F35,0)</f>
        <v>205</v>
      </c>
      <c r="F35" s="19"/>
      <c r="G35" s="32" t="str">
        <f t="shared" si="1"/>
        <v>np</v>
      </c>
      <c r="H35" s="29">
        <f t="shared" si="2"/>
        <v>0</v>
      </c>
      <c r="I35" s="30" t="str">
        <f>VLOOKUP($C35,'Combined Men''s Epée'!$C$4:$I$155,I$1-2,FALSE)</f>
        <v>np</v>
      </c>
      <c r="J35" s="32">
        <f t="shared" si="3"/>
        <v>52</v>
      </c>
      <c r="K35" s="29">
        <f t="shared" si="4"/>
        <v>81</v>
      </c>
      <c r="L35" s="30">
        <f>VLOOKUP($C35,'Combined Men''s Epée'!$C$4:$I$155,L$1-2,FALSE)</f>
        <v>52</v>
      </c>
      <c r="M35" s="4">
        <v>25</v>
      </c>
      <c r="N35" s="5">
        <f>IF(OR('[2]Men''s Epée'!$A$3=1,$R$3=TRUE),IF(OR(M35&gt;=65,ISNUMBER(M35)=FALSE),0,VLOOKUP(M35,PointTable,N$3,TRUE)),0)</f>
        <v>124</v>
      </c>
      <c r="P35">
        <f t="shared" si="5"/>
        <v>0</v>
      </c>
      <c r="Q35">
        <f t="shared" si="6"/>
        <v>81</v>
      </c>
      <c r="R35">
        <f t="shared" si="7"/>
        <v>124</v>
      </c>
      <c r="S35">
        <f t="shared" si="8"/>
        <v>0</v>
      </c>
      <c r="T35">
        <f t="shared" si="9"/>
        <v>81</v>
      </c>
      <c r="U35">
        <f t="shared" si="10"/>
        <v>124</v>
      </c>
    </row>
    <row r="36" spans="1:21" ht="12.75">
      <c r="A36" s="2" t="str">
        <f aca="true" t="shared" si="11" ref="A36:A59">IF(E36=0,"",IF(E36=E35,A35,ROW()-3&amp;IF(E36=E37,"T","")))</f>
        <v>33</v>
      </c>
      <c r="B36" s="2"/>
      <c r="C36" s="21" t="s">
        <v>149</v>
      </c>
      <c r="D36" s="20">
        <v>16986</v>
      </c>
      <c r="E36" s="3">
        <f>LARGE($P36:$R36,1)+LARGE($P36:$R36,2)+IF('[2]Men''s Epée'!$A$3=1,F36,0)</f>
        <v>200</v>
      </c>
      <c r="F36" s="19"/>
      <c r="G36" s="32" t="str">
        <f t="shared" si="1"/>
        <v>np</v>
      </c>
      <c r="H36" s="29">
        <f t="shared" si="2"/>
        <v>0</v>
      </c>
      <c r="I36" s="30" t="e">
        <f>VLOOKUP($C36,'Combined Men''s Epée'!$C$4:$I$155,I$1-2,FALSE)</f>
        <v>#N/A</v>
      </c>
      <c r="J36" s="32" t="str">
        <f t="shared" si="3"/>
        <v>np</v>
      </c>
      <c r="K36" s="29">
        <f t="shared" si="4"/>
        <v>0</v>
      </c>
      <c r="L36" s="30" t="e">
        <f>VLOOKUP($C36,'Combined Men''s Epée'!$C$4:$I$155,L$1-2,FALSE)</f>
        <v>#N/A</v>
      </c>
      <c r="M36" s="4">
        <v>16</v>
      </c>
      <c r="N36" s="5">
        <f>IF(OR('[2]Men''s Epée'!$A$3=1,$R$3=TRUE),IF(OR(M36&gt;=65,ISNUMBER(M36)=FALSE),0,VLOOKUP(M36,PointTable,N$3,TRUE)),0)</f>
        <v>200</v>
      </c>
      <c r="P36">
        <f t="shared" si="5"/>
        <v>0</v>
      </c>
      <c r="Q36">
        <f t="shared" si="6"/>
        <v>0</v>
      </c>
      <c r="R36">
        <f t="shared" si="7"/>
        <v>200</v>
      </c>
      <c r="S36">
        <f t="shared" si="8"/>
        <v>0</v>
      </c>
      <c r="T36">
        <f t="shared" si="9"/>
        <v>0</v>
      </c>
      <c r="U36">
        <f t="shared" si="10"/>
        <v>200</v>
      </c>
    </row>
    <row r="37" spans="1:21" ht="12.75">
      <c r="A37" s="2" t="str">
        <f t="shared" si="11"/>
        <v>34</v>
      </c>
      <c r="B37" s="2"/>
      <c r="C37" s="33" t="s">
        <v>231</v>
      </c>
      <c r="D37" s="20">
        <v>17216</v>
      </c>
      <c r="E37" s="3">
        <f>LARGE($P37:$R37,1)+LARGE($P37:$R37,2)+IF('[2]Men''s Epée'!$A$3=1,F37,0)</f>
        <v>177</v>
      </c>
      <c r="F37" s="19"/>
      <c r="G37" s="32">
        <f t="shared" si="1"/>
        <v>34</v>
      </c>
      <c r="H37" s="29">
        <f t="shared" si="2"/>
        <v>99</v>
      </c>
      <c r="I37" s="30">
        <f>VLOOKUP($C37,'Combined Men''s Epée'!$C$4:$I$155,I$1-2,FALSE)</f>
        <v>34</v>
      </c>
      <c r="J37" s="32">
        <f t="shared" si="3"/>
        <v>55</v>
      </c>
      <c r="K37" s="29">
        <f t="shared" si="4"/>
        <v>78</v>
      </c>
      <c r="L37" s="30">
        <f>VLOOKUP($C37,'Combined Men''s Epée'!$C$4:$I$155,L$1-2,FALSE)</f>
        <v>55</v>
      </c>
      <c r="M37" s="4" t="s">
        <v>3</v>
      </c>
      <c r="N37" s="5">
        <f>IF(OR('[2]Men''s Epée'!$A$3=1,$R$3=TRUE),IF(OR(M37&gt;=65,ISNUMBER(M37)=FALSE),0,VLOOKUP(M37,PointTable,N$3,TRUE)),0)</f>
        <v>0</v>
      </c>
      <c r="P37">
        <f t="shared" si="5"/>
        <v>99</v>
      </c>
      <c r="Q37">
        <f t="shared" si="6"/>
        <v>78</v>
      </c>
      <c r="R37">
        <f t="shared" si="7"/>
        <v>0</v>
      </c>
      <c r="S37">
        <f t="shared" si="8"/>
        <v>99</v>
      </c>
      <c r="T37">
        <f t="shared" si="9"/>
        <v>78</v>
      </c>
      <c r="U37">
        <f t="shared" si="10"/>
        <v>0</v>
      </c>
    </row>
    <row r="38" spans="1:21" ht="12.75">
      <c r="A38" s="2" t="str">
        <f t="shared" si="11"/>
        <v>35</v>
      </c>
      <c r="B38" s="2"/>
      <c r="C38" s="21" t="s">
        <v>140</v>
      </c>
      <c r="D38" s="20">
        <v>19101</v>
      </c>
      <c r="E38" s="3">
        <f>LARGE($P38:$R38,1)+LARGE($P38:$R38,2)+IF('[2]Men''s Epée'!$A$3=1,F38,0)</f>
        <v>165</v>
      </c>
      <c r="F38" s="19"/>
      <c r="G38" s="32" t="str">
        <f t="shared" si="1"/>
        <v>np</v>
      </c>
      <c r="H38" s="29">
        <f t="shared" si="2"/>
        <v>0</v>
      </c>
      <c r="I38" s="30" t="str">
        <f>VLOOKUP($C38,'Combined Men''s Epée'!$C$4:$I$155,I$1-2,FALSE)</f>
        <v>np</v>
      </c>
      <c r="J38" s="32">
        <f t="shared" si="3"/>
        <v>32</v>
      </c>
      <c r="K38" s="29">
        <f t="shared" si="4"/>
        <v>165</v>
      </c>
      <c r="L38" s="30">
        <f>VLOOKUP($C38,'Combined Men''s Epée'!$C$4:$I$155,L$1-2,FALSE)</f>
        <v>32</v>
      </c>
      <c r="M38" s="4" t="s">
        <v>3</v>
      </c>
      <c r="N38" s="5">
        <f>IF(OR('[2]Men''s Epée'!$A$3=1,$R$3=TRUE),IF(OR(M38&gt;=65,ISNUMBER(M38)=FALSE),0,VLOOKUP(M38,PointTable,N$3,TRUE)),0)</f>
        <v>0</v>
      </c>
      <c r="P38">
        <f t="shared" si="5"/>
        <v>0</v>
      </c>
      <c r="Q38">
        <f t="shared" si="6"/>
        <v>165</v>
      </c>
      <c r="R38">
        <f t="shared" si="7"/>
        <v>0</v>
      </c>
      <c r="S38">
        <f t="shared" si="8"/>
        <v>0</v>
      </c>
      <c r="T38">
        <f t="shared" si="9"/>
        <v>165</v>
      </c>
      <c r="U38">
        <f t="shared" si="10"/>
        <v>0</v>
      </c>
    </row>
    <row r="39" spans="1:21" ht="12.75">
      <c r="A39" s="2" t="str">
        <f t="shared" si="11"/>
        <v>36</v>
      </c>
      <c r="B39" s="2"/>
      <c r="C39" s="21" t="s">
        <v>14</v>
      </c>
      <c r="D39" s="20">
        <v>15703</v>
      </c>
      <c r="E39" s="3">
        <f>LARGE($P39:$R39,1)+LARGE($P39:$R39,2)+IF('[2]Men''s Epée'!$A$3=1,F39,0)</f>
        <v>162</v>
      </c>
      <c r="F39" s="19"/>
      <c r="G39" s="32">
        <f t="shared" si="1"/>
        <v>46</v>
      </c>
      <c r="H39" s="29">
        <f t="shared" si="2"/>
        <v>87</v>
      </c>
      <c r="I39" s="30">
        <f>VLOOKUP($C39,'Combined Men''s Epée'!$C$4:$I$155,I$1-2,FALSE)</f>
        <v>46</v>
      </c>
      <c r="J39" s="32">
        <f t="shared" si="3"/>
        <v>58</v>
      </c>
      <c r="K39" s="29">
        <f t="shared" si="4"/>
        <v>75</v>
      </c>
      <c r="L39" s="30">
        <f>VLOOKUP($C39,'Combined Men''s Epée'!$C$4:$I$155,L$1-2,FALSE)</f>
        <v>58</v>
      </c>
      <c r="M39" s="4" t="s">
        <v>3</v>
      </c>
      <c r="N39" s="5">
        <f>IF(OR('[2]Men''s Epée'!$A$3=1,$R$3=TRUE),IF(OR(M39&gt;=65,ISNUMBER(M39)=FALSE),0,VLOOKUP(M39,PointTable,N$3,TRUE)),0)</f>
        <v>0</v>
      </c>
      <c r="P39">
        <f t="shared" si="5"/>
        <v>87</v>
      </c>
      <c r="Q39">
        <f t="shared" si="6"/>
        <v>75</v>
      </c>
      <c r="R39">
        <f t="shared" si="7"/>
        <v>0</v>
      </c>
      <c r="S39">
        <f t="shared" si="8"/>
        <v>87</v>
      </c>
      <c r="T39">
        <f t="shared" si="9"/>
        <v>75</v>
      </c>
      <c r="U39">
        <f t="shared" si="10"/>
        <v>0</v>
      </c>
    </row>
    <row r="40" spans="1:21" ht="12.75">
      <c r="A40" s="2" t="str">
        <f t="shared" si="11"/>
        <v>37</v>
      </c>
      <c r="B40" s="2"/>
      <c r="C40" s="21" t="s">
        <v>147</v>
      </c>
      <c r="D40" s="20">
        <v>15936</v>
      </c>
      <c r="E40" s="3">
        <f>LARGE($P40:$R40,1)+LARGE($P40:$R40,2)+IF('[2]Men''s Epée'!$A$3=1,F40,0)</f>
        <v>161</v>
      </c>
      <c r="F40" s="19"/>
      <c r="G40" s="32">
        <f aca="true" t="shared" si="12" ref="G40:G50">IF(ISERROR(I40),"np",I40)</f>
        <v>44</v>
      </c>
      <c r="H40" s="29">
        <f t="shared" si="2"/>
        <v>89</v>
      </c>
      <c r="I40" s="30">
        <f>VLOOKUP($C40,'Combined Men''s Epée'!$C$4:$I$155,I$1-2,FALSE)</f>
        <v>44</v>
      </c>
      <c r="J40" s="32">
        <f aca="true" t="shared" si="13" ref="J40:J50">IF(ISERROR(L40),"np",L40)</f>
        <v>61</v>
      </c>
      <c r="K40" s="29">
        <f t="shared" si="4"/>
        <v>72</v>
      </c>
      <c r="L40" s="30">
        <f>VLOOKUP($C40,'Combined Men''s Epée'!$C$4:$I$155,L$1-2,FALSE)</f>
        <v>61</v>
      </c>
      <c r="M40" s="4" t="s">
        <v>3</v>
      </c>
      <c r="N40" s="5">
        <f>IF(OR('[2]Men''s Epée'!$A$3=1,$R$3=TRUE),IF(OR(M40&gt;=65,ISNUMBER(M40)=FALSE),0,VLOOKUP(M40,PointTable,N$3,TRUE)),0)</f>
        <v>0</v>
      </c>
      <c r="P40">
        <f aca="true" t="shared" si="14" ref="P40:P50">H40</f>
        <v>89</v>
      </c>
      <c r="Q40">
        <f aca="true" t="shared" si="15" ref="Q40:Q50">K40</f>
        <v>72</v>
      </c>
      <c r="R40">
        <f aca="true" t="shared" si="16" ref="R40:R50">N40</f>
        <v>0</v>
      </c>
      <c r="S40">
        <f aca="true" t="shared" si="17" ref="S40:S50">IF(P$3=TRUE,H40,0)</f>
        <v>89</v>
      </c>
      <c r="T40">
        <f aca="true" t="shared" si="18" ref="T40:T50">IF(Q$3=TRUE,K40,0)</f>
        <v>72</v>
      </c>
      <c r="U40">
        <f aca="true" t="shared" si="19" ref="U40:U50">IF(R$3=TRUE,N40,0)</f>
        <v>0</v>
      </c>
    </row>
    <row r="41" spans="1:21" ht="12.75">
      <c r="A41" s="2" t="str">
        <f t="shared" si="11"/>
        <v>38</v>
      </c>
      <c r="B41" s="2"/>
      <c r="C41" s="21" t="s">
        <v>174</v>
      </c>
      <c r="D41" s="20">
        <v>16882</v>
      </c>
      <c r="E41" s="3">
        <f>LARGE($P41:$R41,1)+LARGE($P41:$R41,2)+IF('[2]Men''s Epée'!$A$3=1,F41,0)</f>
        <v>140</v>
      </c>
      <c r="F41" s="19"/>
      <c r="G41" s="32" t="str">
        <f t="shared" si="12"/>
        <v>np</v>
      </c>
      <c r="H41" s="29">
        <f t="shared" si="2"/>
        <v>0</v>
      </c>
      <c r="I41" s="30" t="e">
        <f>VLOOKUP($C41,'Combined Men''s Epée'!$C$4:$I$155,I$1-2,FALSE)</f>
        <v>#N/A</v>
      </c>
      <c r="J41" s="32" t="str">
        <f t="shared" si="13"/>
        <v>np</v>
      </c>
      <c r="K41" s="29">
        <f t="shared" si="4"/>
        <v>0</v>
      </c>
      <c r="L41" s="30" t="e">
        <f>VLOOKUP($C41,'Combined Men''s Epée'!$C$4:$I$155,L$1-2,FALSE)</f>
        <v>#N/A</v>
      </c>
      <c r="M41" s="4">
        <v>17</v>
      </c>
      <c r="N41" s="5">
        <f>IF(OR('[2]Men''s Epée'!$A$3=1,$R$3=TRUE),IF(OR(M41&gt;=65,ISNUMBER(M41)=FALSE),0,VLOOKUP(M41,PointTable,N$3,TRUE)),0)</f>
        <v>140</v>
      </c>
      <c r="P41">
        <f t="shared" si="14"/>
        <v>0</v>
      </c>
      <c r="Q41">
        <f t="shared" si="15"/>
        <v>0</v>
      </c>
      <c r="R41">
        <f t="shared" si="16"/>
        <v>140</v>
      </c>
      <c r="S41">
        <f t="shared" si="17"/>
        <v>0</v>
      </c>
      <c r="T41">
        <f t="shared" si="18"/>
        <v>0</v>
      </c>
      <c r="U41">
        <f t="shared" si="19"/>
        <v>140</v>
      </c>
    </row>
    <row r="42" spans="1:21" ht="12.75">
      <c r="A42" s="2" t="str">
        <f t="shared" si="11"/>
        <v>39</v>
      </c>
      <c r="B42" s="2"/>
      <c r="C42" s="34" t="s">
        <v>352</v>
      </c>
      <c r="D42" s="20">
        <v>18912</v>
      </c>
      <c r="E42" s="3">
        <f>LARGE($P42:$R42,1)+LARGE($P42:$R42,2)+IF('[2]Men''s Epée'!$A$3=1,F42,0)</f>
        <v>132</v>
      </c>
      <c r="F42" s="19"/>
      <c r="G42" s="32" t="str">
        <f t="shared" si="12"/>
        <v>np</v>
      </c>
      <c r="H42" s="29">
        <f t="shared" si="2"/>
        <v>0</v>
      </c>
      <c r="I42" s="30" t="e">
        <f>VLOOKUP($C42,'Combined Men''s Epée'!$C$4:$I$155,I$1-2,FALSE)</f>
        <v>#N/A</v>
      </c>
      <c r="J42" s="32" t="str">
        <f t="shared" si="13"/>
        <v>np</v>
      </c>
      <c r="K42" s="29">
        <f t="shared" si="4"/>
        <v>0</v>
      </c>
      <c r="L42" s="30" t="e">
        <f>VLOOKUP($C42,'Combined Men''s Epée'!$C$4:$I$155,L$1-2,FALSE)</f>
        <v>#N/A</v>
      </c>
      <c r="M42" s="4">
        <v>21</v>
      </c>
      <c r="N42" s="5">
        <f>IF(OR('[2]Men''s Epée'!$A$3=1,$R$3=TRUE),IF(OR(M42&gt;=65,ISNUMBER(M42)=FALSE),0,VLOOKUP(M42,PointTable,N$3,TRUE)),0)</f>
        <v>132</v>
      </c>
      <c r="P42">
        <f t="shared" si="14"/>
        <v>0</v>
      </c>
      <c r="Q42">
        <f t="shared" si="15"/>
        <v>0</v>
      </c>
      <c r="R42">
        <f t="shared" si="16"/>
        <v>132</v>
      </c>
      <c r="S42">
        <f t="shared" si="17"/>
        <v>0</v>
      </c>
      <c r="T42">
        <f t="shared" si="18"/>
        <v>0</v>
      </c>
      <c r="U42">
        <f t="shared" si="19"/>
        <v>132</v>
      </c>
    </row>
    <row r="43" spans="1:21" ht="12.75">
      <c r="A43" s="2" t="str">
        <f t="shared" si="11"/>
        <v>40</v>
      </c>
      <c r="B43" s="2"/>
      <c r="C43" s="21" t="s">
        <v>136</v>
      </c>
      <c r="D43" s="20">
        <v>17374</v>
      </c>
      <c r="E43" s="3">
        <f>LARGE($P43:$R43,1)+LARGE($P43:$R43,2)+IF('[2]Men''s Epée'!$A$3=1,F43,0)</f>
        <v>126</v>
      </c>
      <c r="F43" s="19"/>
      <c r="G43" s="32" t="str">
        <f t="shared" si="12"/>
        <v>np</v>
      </c>
      <c r="H43" s="29">
        <f t="shared" si="2"/>
        <v>0</v>
      </c>
      <c r="I43" s="30" t="e">
        <f>VLOOKUP($C43,'Combined Men''s Epée'!$C$4:$I$155,I$1-2,FALSE)</f>
        <v>#N/A</v>
      </c>
      <c r="J43" s="32" t="str">
        <f t="shared" si="13"/>
        <v>np</v>
      </c>
      <c r="K43" s="29">
        <f t="shared" si="4"/>
        <v>0</v>
      </c>
      <c r="L43" s="30" t="e">
        <f>VLOOKUP($C43,'Combined Men''s Epée'!$C$4:$I$155,L$1-2,FALSE)</f>
        <v>#N/A</v>
      </c>
      <c r="M43" s="4">
        <v>24</v>
      </c>
      <c r="N43" s="5">
        <f>IF(OR('[2]Men''s Epée'!$A$3=1,$R$3=TRUE),IF(OR(M43&gt;=65,ISNUMBER(M43)=FALSE),0,VLOOKUP(M43,PointTable,N$3,TRUE)),0)</f>
        <v>126</v>
      </c>
      <c r="P43">
        <f t="shared" si="14"/>
        <v>0</v>
      </c>
      <c r="Q43">
        <f t="shared" si="15"/>
        <v>0</v>
      </c>
      <c r="R43">
        <f t="shared" si="16"/>
        <v>126</v>
      </c>
      <c r="S43">
        <f t="shared" si="17"/>
        <v>0</v>
      </c>
      <c r="T43">
        <f t="shared" si="18"/>
        <v>0</v>
      </c>
      <c r="U43">
        <f t="shared" si="19"/>
        <v>126</v>
      </c>
    </row>
    <row r="44" spans="1:21" ht="12.75">
      <c r="A44" s="2" t="str">
        <f t="shared" si="11"/>
        <v>41</v>
      </c>
      <c r="B44" s="2"/>
      <c r="C44" s="34" t="s">
        <v>85</v>
      </c>
      <c r="D44" s="20">
        <v>17765</v>
      </c>
      <c r="E44" s="3">
        <f>LARGE($P44:$R44,1)+LARGE($P44:$R44,2)+IF('[2]Men''s Epée'!$A$3=1,F44,0)</f>
        <v>122</v>
      </c>
      <c r="F44" s="19"/>
      <c r="G44" s="32" t="str">
        <f t="shared" si="12"/>
        <v>np</v>
      </c>
      <c r="H44" s="29">
        <f t="shared" si="2"/>
        <v>0</v>
      </c>
      <c r="I44" s="30" t="e">
        <f>VLOOKUP($C44,'Combined Men''s Epée'!$C$4:$I$155,I$1-2,FALSE)</f>
        <v>#N/A</v>
      </c>
      <c r="J44" s="32" t="str">
        <f t="shared" si="13"/>
        <v>np</v>
      </c>
      <c r="K44" s="29">
        <f t="shared" si="4"/>
        <v>0</v>
      </c>
      <c r="L44" s="30" t="e">
        <f>VLOOKUP($C44,'Combined Men''s Epée'!$C$4:$I$155,L$1-2,FALSE)</f>
        <v>#N/A</v>
      </c>
      <c r="M44" s="4">
        <v>26</v>
      </c>
      <c r="N44" s="5">
        <f>IF(OR('[2]Men''s Epée'!$A$3=1,$R$3=TRUE),IF(OR(M44&gt;=65,ISNUMBER(M44)=FALSE),0,VLOOKUP(M44,PointTable,N$3,TRUE)),0)</f>
        <v>122</v>
      </c>
      <c r="P44">
        <f t="shared" si="14"/>
        <v>0</v>
      </c>
      <c r="Q44">
        <f t="shared" si="15"/>
        <v>0</v>
      </c>
      <c r="R44">
        <f t="shared" si="16"/>
        <v>122</v>
      </c>
      <c r="S44">
        <f t="shared" si="17"/>
        <v>0</v>
      </c>
      <c r="T44">
        <f t="shared" si="18"/>
        <v>0</v>
      </c>
      <c r="U44">
        <f t="shared" si="19"/>
        <v>122</v>
      </c>
    </row>
    <row r="45" spans="1:21" ht="12.75">
      <c r="A45" s="2" t="str">
        <f t="shared" si="11"/>
        <v>42</v>
      </c>
      <c r="B45" s="2"/>
      <c r="C45" s="21" t="s">
        <v>177</v>
      </c>
      <c r="D45" s="20">
        <v>17769</v>
      </c>
      <c r="E45" s="3">
        <f>LARGE($P45:$R45,1)+LARGE($P45:$R45,2)+IF('[2]Men''s Epée'!$A$3=1,F45,0)</f>
        <v>118</v>
      </c>
      <c r="F45" s="19"/>
      <c r="G45" s="32" t="str">
        <f t="shared" si="12"/>
        <v>np</v>
      </c>
      <c r="H45" s="29">
        <f t="shared" si="2"/>
        <v>0</v>
      </c>
      <c r="I45" s="30" t="e">
        <f>VLOOKUP($C45,'Combined Men''s Epée'!$C$4:$I$155,I$1-2,FALSE)</f>
        <v>#N/A</v>
      </c>
      <c r="J45" s="32" t="str">
        <f t="shared" si="13"/>
        <v>np</v>
      </c>
      <c r="K45" s="29">
        <f t="shared" si="4"/>
        <v>0</v>
      </c>
      <c r="L45" s="30" t="e">
        <f>VLOOKUP($C45,'Combined Men''s Epée'!$C$4:$I$155,L$1-2,FALSE)</f>
        <v>#N/A</v>
      </c>
      <c r="M45" s="4">
        <v>28</v>
      </c>
      <c r="N45" s="5">
        <f>IF(OR('[2]Men''s Epée'!$A$3=1,$R$3=TRUE),IF(OR(M45&gt;=65,ISNUMBER(M45)=FALSE),0,VLOOKUP(M45,PointTable,N$3,TRUE)),0)</f>
        <v>118</v>
      </c>
      <c r="P45">
        <f t="shared" si="14"/>
        <v>0</v>
      </c>
      <c r="Q45">
        <f t="shared" si="15"/>
        <v>0</v>
      </c>
      <c r="R45">
        <f t="shared" si="16"/>
        <v>118</v>
      </c>
      <c r="S45">
        <f t="shared" si="17"/>
        <v>0</v>
      </c>
      <c r="T45">
        <f t="shared" si="18"/>
        <v>0</v>
      </c>
      <c r="U45">
        <f t="shared" si="19"/>
        <v>118</v>
      </c>
    </row>
    <row r="46" spans="1:21" ht="12.75">
      <c r="A46" s="2" t="str">
        <f t="shared" si="11"/>
        <v>43</v>
      </c>
      <c r="B46" s="2"/>
      <c r="C46" s="34" t="s">
        <v>353</v>
      </c>
      <c r="D46" s="20">
        <v>19200</v>
      </c>
      <c r="E46" s="3">
        <f>LARGE($P46:$R46,1)+LARGE($P46:$R46,2)+IF('[2]Men''s Epée'!$A$3=1,F46,0)</f>
        <v>116</v>
      </c>
      <c r="F46" s="19"/>
      <c r="G46" s="32" t="str">
        <f t="shared" si="12"/>
        <v>np</v>
      </c>
      <c r="H46" s="29">
        <f t="shared" si="2"/>
        <v>0</v>
      </c>
      <c r="I46" s="30" t="e">
        <f>VLOOKUP($C46,'Combined Men''s Epée'!$C$4:$I$155,I$1-2,FALSE)</f>
        <v>#N/A</v>
      </c>
      <c r="J46" s="32" t="str">
        <f t="shared" si="13"/>
        <v>np</v>
      </c>
      <c r="K46" s="29">
        <f t="shared" si="4"/>
        <v>0</v>
      </c>
      <c r="L46" s="30" t="e">
        <f>VLOOKUP($C46,'Combined Men''s Epée'!$C$4:$I$155,L$1-2,FALSE)</f>
        <v>#N/A</v>
      </c>
      <c r="M46" s="4">
        <v>29</v>
      </c>
      <c r="N46" s="5">
        <f>IF(OR('[2]Men''s Epée'!$A$3=1,$R$3=TRUE),IF(OR(M46&gt;=65,ISNUMBER(M46)=FALSE),0,VLOOKUP(M46,PointTable,N$3,TRUE)),0)</f>
        <v>116</v>
      </c>
      <c r="P46">
        <f t="shared" si="14"/>
        <v>0</v>
      </c>
      <c r="Q46">
        <f t="shared" si="15"/>
        <v>0</v>
      </c>
      <c r="R46">
        <f t="shared" si="16"/>
        <v>116</v>
      </c>
      <c r="S46">
        <f t="shared" si="17"/>
        <v>0</v>
      </c>
      <c r="T46">
        <f t="shared" si="18"/>
        <v>0</v>
      </c>
      <c r="U46">
        <f t="shared" si="19"/>
        <v>116</v>
      </c>
    </row>
    <row r="47" spans="1:21" ht="12.75">
      <c r="A47" s="2" t="str">
        <f t="shared" si="11"/>
        <v>44</v>
      </c>
      <c r="B47" s="2"/>
      <c r="C47" s="34" t="s">
        <v>354</v>
      </c>
      <c r="D47" s="20">
        <v>16156</v>
      </c>
      <c r="E47" s="3">
        <f>LARGE($P47:$R47,1)+LARGE($P47:$R47,2)+IF('[2]Men''s Epée'!$A$3=1,F47,0)</f>
        <v>114</v>
      </c>
      <c r="F47" s="19"/>
      <c r="G47" s="32" t="str">
        <f t="shared" si="12"/>
        <v>np</v>
      </c>
      <c r="H47" s="29">
        <f t="shared" si="2"/>
        <v>0</v>
      </c>
      <c r="I47" s="30" t="e">
        <f>VLOOKUP($C47,'Combined Men''s Epée'!$C$4:$I$155,I$1-2,FALSE)</f>
        <v>#N/A</v>
      </c>
      <c r="J47" s="32" t="str">
        <f t="shared" si="13"/>
        <v>np</v>
      </c>
      <c r="K47" s="29">
        <f t="shared" si="4"/>
        <v>0</v>
      </c>
      <c r="L47" s="30" t="e">
        <f>VLOOKUP($C47,'Combined Men''s Epée'!$C$4:$I$155,L$1-2,FALSE)</f>
        <v>#N/A</v>
      </c>
      <c r="M47" s="4">
        <v>30</v>
      </c>
      <c r="N47" s="5">
        <f>IF(OR('[2]Men''s Epée'!$A$3=1,$R$3=TRUE),IF(OR(M47&gt;=65,ISNUMBER(M47)=FALSE),0,VLOOKUP(M47,PointTable,N$3,TRUE)),0)</f>
        <v>114</v>
      </c>
      <c r="P47">
        <f t="shared" si="14"/>
        <v>0</v>
      </c>
      <c r="Q47">
        <f t="shared" si="15"/>
        <v>0</v>
      </c>
      <c r="R47">
        <f t="shared" si="16"/>
        <v>114</v>
      </c>
      <c r="S47">
        <f t="shared" si="17"/>
        <v>0</v>
      </c>
      <c r="T47">
        <f t="shared" si="18"/>
        <v>0</v>
      </c>
      <c r="U47">
        <f t="shared" si="19"/>
        <v>114</v>
      </c>
    </row>
    <row r="48" spans="1:21" ht="12.75">
      <c r="A48" s="2" t="str">
        <f t="shared" si="11"/>
        <v>45</v>
      </c>
      <c r="B48" s="2"/>
      <c r="C48" s="21" t="s">
        <v>152</v>
      </c>
      <c r="D48" s="20">
        <v>17498</v>
      </c>
      <c r="E48" s="3">
        <f>LARGE($P48:$R48,1)+LARGE($P48:$R48,2)+IF('[2]Men''s Epée'!$A$3=1,F48,0)</f>
        <v>112</v>
      </c>
      <c r="F48" s="19"/>
      <c r="G48" s="32" t="str">
        <f t="shared" si="12"/>
        <v>np</v>
      </c>
      <c r="H48" s="29">
        <f t="shared" si="2"/>
        <v>0</v>
      </c>
      <c r="I48" s="30" t="e">
        <f>VLOOKUP($C48,'Combined Men''s Epée'!$C$4:$I$155,I$1-2,FALSE)</f>
        <v>#N/A</v>
      </c>
      <c r="J48" s="32" t="str">
        <f t="shared" si="13"/>
        <v>np</v>
      </c>
      <c r="K48" s="29">
        <f t="shared" si="4"/>
        <v>0</v>
      </c>
      <c r="L48" s="30" t="e">
        <f>VLOOKUP($C48,'Combined Men''s Epée'!$C$4:$I$155,L$1-2,FALSE)</f>
        <v>#N/A</v>
      </c>
      <c r="M48" s="4">
        <v>31</v>
      </c>
      <c r="N48" s="5">
        <f>IF(OR('[2]Men''s Epée'!$A$3=1,$R$3=TRUE),IF(OR(M48&gt;=65,ISNUMBER(M48)=FALSE),0,VLOOKUP(M48,PointTable,N$3,TRUE)),0)</f>
        <v>112</v>
      </c>
      <c r="P48">
        <f t="shared" si="14"/>
        <v>0</v>
      </c>
      <c r="Q48">
        <f t="shared" si="15"/>
        <v>0</v>
      </c>
      <c r="R48">
        <f t="shared" si="16"/>
        <v>112</v>
      </c>
      <c r="S48">
        <f t="shared" si="17"/>
        <v>0</v>
      </c>
      <c r="T48">
        <f t="shared" si="18"/>
        <v>0</v>
      </c>
      <c r="U48">
        <f t="shared" si="19"/>
        <v>112</v>
      </c>
    </row>
    <row r="49" spans="1:21" ht="12.75">
      <c r="A49" s="2" t="str">
        <f t="shared" si="11"/>
        <v>46</v>
      </c>
      <c r="B49" s="2"/>
      <c r="C49" s="34" t="s">
        <v>355</v>
      </c>
      <c r="D49" s="20">
        <v>17118</v>
      </c>
      <c r="E49" s="3">
        <f>LARGE($P49:$R49,1)+LARGE($P49:$R49,2)+IF('[2]Men''s Epée'!$A$3=1,F49,0)</f>
        <v>110</v>
      </c>
      <c r="F49" s="19"/>
      <c r="G49" s="32" t="str">
        <f t="shared" si="12"/>
        <v>np</v>
      </c>
      <c r="H49" s="29">
        <f t="shared" si="2"/>
        <v>0</v>
      </c>
      <c r="I49" s="30" t="e">
        <f>VLOOKUP($C49,'Combined Men''s Epée'!$C$4:$I$155,I$1-2,FALSE)</f>
        <v>#N/A</v>
      </c>
      <c r="J49" s="32" t="str">
        <f t="shared" si="13"/>
        <v>np</v>
      </c>
      <c r="K49" s="29">
        <f t="shared" si="4"/>
        <v>0</v>
      </c>
      <c r="L49" s="30" t="e">
        <f>VLOOKUP($C49,'Combined Men''s Epée'!$C$4:$I$155,L$1-2,FALSE)</f>
        <v>#N/A</v>
      </c>
      <c r="M49" s="4">
        <v>32</v>
      </c>
      <c r="N49" s="5">
        <f>IF(OR('[2]Men''s Epée'!$A$3=1,$R$3=TRUE),IF(OR(M49&gt;=65,ISNUMBER(M49)=FALSE),0,VLOOKUP(M49,PointTable,N$3,TRUE)),0)</f>
        <v>110</v>
      </c>
      <c r="P49">
        <f t="shared" si="14"/>
        <v>0</v>
      </c>
      <c r="Q49">
        <f t="shared" si="15"/>
        <v>0</v>
      </c>
      <c r="R49">
        <f t="shared" si="16"/>
        <v>110</v>
      </c>
      <c r="S49">
        <f t="shared" si="17"/>
        <v>0</v>
      </c>
      <c r="T49">
        <f t="shared" si="18"/>
        <v>0</v>
      </c>
      <c r="U49">
        <f t="shared" si="19"/>
        <v>110</v>
      </c>
    </row>
    <row r="50" spans="1:21" ht="12.75">
      <c r="A50" s="2" t="str">
        <f t="shared" si="11"/>
        <v>47</v>
      </c>
      <c r="B50" s="2"/>
      <c r="C50" s="33" t="s">
        <v>315</v>
      </c>
      <c r="D50" s="20">
        <v>17168</v>
      </c>
      <c r="E50" s="3">
        <f>LARGE($P50:$R50,1)+LARGE($P50:$R50,2)+IF('[2]Men''s Epée'!$A$3=1,F50,0)</f>
        <v>97</v>
      </c>
      <c r="F50" s="19"/>
      <c r="G50" s="32" t="str">
        <f t="shared" si="12"/>
        <v>np</v>
      </c>
      <c r="H50" s="29">
        <f t="shared" si="2"/>
        <v>0</v>
      </c>
      <c r="I50" s="30" t="str">
        <f>VLOOKUP($C50,'Combined Men''s Epée'!$C$4:$I$155,I$1-2,FALSE)</f>
        <v>np</v>
      </c>
      <c r="J50" s="32">
        <f t="shared" si="13"/>
        <v>36</v>
      </c>
      <c r="K50" s="29">
        <f t="shared" si="4"/>
        <v>97</v>
      </c>
      <c r="L50" s="30">
        <f>VLOOKUP($C50,'Combined Men''s Epée'!$C$4:$I$155,L$1-2,FALSE)</f>
        <v>36</v>
      </c>
      <c r="M50" s="4" t="s">
        <v>3</v>
      </c>
      <c r="N50" s="5">
        <f>IF(OR('[2]Men''s Epée'!$A$3=1,$R$3=TRUE),IF(OR(M50&gt;=65,ISNUMBER(M50)=FALSE),0,VLOOKUP(M50,PointTable,N$3,TRUE)),0)</f>
        <v>0</v>
      </c>
      <c r="P50">
        <f t="shared" si="14"/>
        <v>0</v>
      </c>
      <c r="Q50">
        <f t="shared" si="15"/>
        <v>97</v>
      </c>
      <c r="R50">
        <f t="shared" si="16"/>
        <v>0</v>
      </c>
      <c r="S50">
        <f t="shared" si="17"/>
        <v>0</v>
      </c>
      <c r="T50">
        <f t="shared" si="18"/>
        <v>97</v>
      </c>
      <c r="U50">
        <f t="shared" si="19"/>
        <v>0</v>
      </c>
    </row>
    <row r="51" spans="1:21" ht="12.75">
      <c r="A51" s="2" t="str">
        <f t="shared" si="11"/>
        <v>48</v>
      </c>
      <c r="B51" s="2"/>
      <c r="C51" s="21" t="s">
        <v>133</v>
      </c>
      <c r="D51" s="20">
        <v>18787</v>
      </c>
      <c r="E51" s="3">
        <f>LARGE($P51:$R51,1)+LARGE($P51:$R51,2)+IF('[2]Men''s Epée'!$A$3=1,F51,0)</f>
        <v>90</v>
      </c>
      <c r="F51" s="19"/>
      <c r="G51" s="32">
        <f t="shared" si="1"/>
        <v>43</v>
      </c>
      <c r="H51" s="29">
        <f t="shared" si="2"/>
        <v>90</v>
      </c>
      <c r="I51" s="30">
        <f>VLOOKUP($C51,'Combined Men''s Epée'!$C$4:$I$155,I$1-2,FALSE)</f>
        <v>43</v>
      </c>
      <c r="J51" s="32" t="str">
        <f t="shared" si="3"/>
        <v>np</v>
      </c>
      <c r="K51" s="29">
        <f t="shared" si="4"/>
        <v>0</v>
      </c>
      <c r="L51" s="30" t="str">
        <f>VLOOKUP($C51,'Combined Men''s Epée'!$C$4:$I$155,L$1-2,FALSE)</f>
        <v>np</v>
      </c>
      <c r="M51" s="4" t="s">
        <v>3</v>
      </c>
      <c r="N51" s="5">
        <f>IF(OR('[2]Men''s Epée'!$A$3=1,$R$3=TRUE),IF(OR(M51&gt;=65,ISNUMBER(M51)=FALSE),0,VLOOKUP(M51,PointTable,N$3,TRUE)),0)</f>
        <v>0</v>
      </c>
      <c r="P51">
        <f t="shared" si="5"/>
        <v>90</v>
      </c>
      <c r="Q51">
        <f t="shared" si="6"/>
        <v>0</v>
      </c>
      <c r="R51">
        <f t="shared" si="7"/>
        <v>0</v>
      </c>
      <c r="S51">
        <f t="shared" si="8"/>
        <v>90</v>
      </c>
      <c r="T51">
        <f t="shared" si="9"/>
        <v>0</v>
      </c>
      <c r="U51">
        <f t="shared" si="10"/>
        <v>0</v>
      </c>
    </row>
    <row r="52" spans="1:21" ht="12.75">
      <c r="A52" s="2" t="str">
        <f t="shared" si="11"/>
        <v>49</v>
      </c>
      <c r="B52" s="2"/>
      <c r="C52" s="33" t="s">
        <v>239</v>
      </c>
      <c r="D52" s="20">
        <v>18696</v>
      </c>
      <c r="E52" s="3">
        <f>LARGE($P52:$R52,1)+LARGE($P52:$R52,2)+IF('[2]Men''s Epée'!$A$3=1,F52,0)</f>
        <v>81</v>
      </c>
      <c r="F52" s="19"/>
      <c r="G52" s="32">
        <f t="shared" si="1"/>
        <v>52</v>
      </c>
      <c r="H52" s="29">
        <f t="shared" si="2"/>
        <v>81</v>
      </c>
      <c r="I52" s="30">
        <f>VLOOKUP($C52,'Combined Men''s Epée'!$C$4:$I$155,I$1-2,FALSE)</f>
        <v>52</v>
      </c>
      <c r="J52" s="32" t="str">
        <f t="shared" si="3"/>
        <v>np</v>
      </c>
      <c r="K52" s="29">
        <f t="shared" si="4"/>
        <v>0</v>
      </c>
      <c r="L52" s="30" t="str">
        <f>VLOOKUP($C52,'Combined Men''s Epée'!$C$4:$I$155,L$1-2,FALSE)</f>
        <v>np</v>
      </c>
      <c r="M52" s="4" t="s">
        <v>3</v>
      </c>
      <c r="N52" s="5">
        <f>IF(OR('[2]Men''s Epée'!$A$3=1,$R$3=TRUE),IF(OR(M52&gt;=65,ISNUMBER(M52)=FALSE),0,VLOOKUP(M52,PointTable,N$3,TRUE)),0)</f>
        <v>0</v>
      </c>
      <c r="P52">
        <f>H52</f>
        <v>81</v>
      </c>
      <c r="Q52">
        <f>K52</f>
        <v>0</v>
      </c>
      <c r="R52">
        <f>N52</f>
        <v>0</v>
      </c>
      <c r="S52">
        <f t="shared" si="8"/>
        <v>81</v>
      </c>
      <c r="T52">
        <f t="shared" si="9"/>
        <v>0</v>
      </c>
      <c r="U52">
        <f t="shared" si="10"/>
        <v>0</v>
      </c>
    </row>
    <row r="53" spans="1:21" ht="12.75">
      <c r="A53" s="2" t="str">
        <f t="shared" si="11"/>
        <v>50</v>
      </c>
      <c r="B53" s="2"/>
      <c r="C53" s="33" t="s">
        <v>238</v>
      </c>
      <c r="D53" s="20">
        <v>18546</v>
      </c>
      <c r="E53" s="3">
        <f>LARGE($P53:$R53,1)+LARGE($P53:$R53,2)+IF('[2]Men''s Epée'!$A$3=1,F53,0)</f>
        <v>72</v>
      </c>
      <c r="F53" s="19"/>
      <c r="G53" s="32">
        <f t="shared" si="1"/>
        <v>61</v>
      </c>
      <c r="H53" s="29">
        <f t="shared" si="2"/>
        <v>72</v>
      </c>
      <c r="I53" s="30">
        <f>VLOOKUP($C53,'Combined Men''s Epée'!$C$4:$I$155,I$1-2,FALSE)</f>
        <v>61</v>
      </c>
      <c r="J53" s="32" t="str">
        <f t="shared" si="3"/>
        <v>np</v>
      </c>
      <c r="K53" s="29">
        <f t="shared" si="4"/>
        <v>0</v>
      </c>
      <c r="L53" s="30" t="str">
        <f>VLOOKUP($C53,'Combined Men''s Epée'!$C$4:$I$155,L$1-2,FALSE)</f>
        <v>np</v>
      </c>
      <c r="M53" s="4" t="s">
        <v>3</v>
      </c>
      <c r="N53" s="5">
        <f>IF(OR('[2]Men''s Epée'!$A$3=1,$R$3=TRUE),IF(OR(M53&gt;=65,ISNUMBER(M53)=FALSE),0,VLOOKUP(M53,PointTable,N$3,TRUE)),0)</f>
        <v>0</v>
      </c>
      <c r="P53">
        <f aca="true" t="shared" si="20" ref="P53:P59">H53</f>
        <v>72</v>
      </c>
      <c r="Q53">
        <f aca="true" t="shared" si="21" ref="Q53:Q59">K53</f>
        <v>0</v>
      </c>
      <c r="R53">
        <f aca="true" t="shared" si="22" ref="R53:R59">N53</f>
        <v>0</v>
      </c>
      <c r="S53">
        <f t="shared" si="8"/>
        <v>72</v>
      </c>
      <c r="T53">
        <f t="shared" si="9"/>
        <v>0</v>
      </c>
      <c r="U53">
        <f t="shared" si="10"/>
        <v>0</v>
      </c>
    </row>
    <row r="54" spans="1:21" ht="12.75">
      <c r="A54" s="2" t="str">
        <f t="shared" si="11"/>
        <v>51</v>
      </c>
      <c r="B54" s="2"/>
      <c r="C54" s="21" t="s">
        <v>135</v>
      </c>
      <c r="D54" s="20">
        <v>17148</v>
      </c>
      <c r="E54" s="3">
        <f>LARGE($P54:$R54,1)+LARGE($P54:$R54,2)+IF('[2]Men''s Epée'!$A$3=1,F54,0)</f>
        <v>71</v>
      </c>
      <c r="F54" s="19"/>
      <c r="G54" s="32">
        <f t="shared" si="1"/>
        <v>62</v>
      </c>
      <c r="H54" s="29">
        <f t="shared" si="2"/>
        <v>71</v>
      </c>
      <c r="I54" s="30">
        <f>VLOOKUP($C54,'Combined Men''s Epée'!$C$4:$I$155,I$1-2,FALSE)</f>
        <v>62</v>
      </c>
      <c r="J54" s="32" t="str">
        <f t="shared" si="3"/>
        <v>np</v>
      </c>
      <c r="K54" s="29">
        <f t="shared" si="4"/>
        <v>0</v>
      </c>
      <c r="L54" s="30" t="str">
        <f>VLOOKUP($C54,'Combined Men''s Epée'!$C$4:$I$155,L$1-2,FALSE)</f>
        <v>np</v>
      </c>
      <c r="M54" s="4" t="s">
        <v>3</v>
      </c>
      <c r="N54" s="5">
        <f>IF(OR('[2]Men''s Epée'!$A$3=1,$R$3=TRUE),IF(OR(M54&gt;=65,ISNUMBER(M54)=FALSE),0,VLOOKUP(M54,PointTable,N$3,TRUE)),0)</f>
        <v>0</v>
      </c>
      <c r="P54">
        <f t="shared" si="20"/>
        <v>71</v>
      </c>
      <c r="Q54">
        <f t="shared" si="21"/>
        <v>0</v>
      </c>
      <c r="R54">
        <f t="shared" si="22"/>
        <v>0</v>
      </c>
      <c r="S54">
        <f t="shared" si="8"/>
        <v>71</v>
      </c>
      <c r="T54">
        <f t="shared" si="9"/>
        <v>0</v>
      </c>
      <c r="U54">
        <f t="shared" si="10"/>
        <v>0</v>
      </c>
    </row>
    <row r="55" spans="1:21" ht="12.75">
      <c r="A55" s="2" t="str">
        <f t="shared" si="11"/>
        <v>52</v>
      </c>
      <c r="B55" s="2"/>
      <c r="C55" s="34" t="s">
        <v>356</v>
      </c>
      <c r="D55" s="20">
        <v>17966</v>
      </c>
      <c r="E55" s="3">
        <f>LARGE($P55:$R55,1)+LARGE($P55:$R55,2)+IF('[2]Men''s Epée'!$A$3=1,F55,0)</f>
        <v>70</v>
      </c>
      <c r="F55" s="19"/>
      <c r="G55" s="32" t="str">
        <f t="shared" si="1"/>
        <v>np</v>
      </c>
      <c r="H55" s="29">
        <f t="shared" si="2"/>
        <v>0</v>
      </c>
      <c r="I55" s="30" t="e">
        <f>VLOOKUP($C55,'Combined Men''s Epée'!$C$4:$I$155,I$1-2,FALSE)</f>
        <v>#N/A</v>
      </c>
      <c r="J55" s="32" t="str">
        <f t="shared" si="3"/>
        <v>np</v>
      </c>
      <c r="K55" s="29">
        <f t="shared" si="4"/>
        <v>0</v>
      </c>
      <c r="L55" s="30" t="e">
        <f>VLOOKUP($C55,'Combined Men''s Epée'!$C$4:$I$155,L$1-2,FALSE)</f>
        <v>#N/A</v>
      </c>
      <c r="M55" s="4">
        <v>33</v>
      </c>
      <c r="N55" s="5">
        <f>IF(OR('[2]Men''s Epée'!$A$3=1,$R$3=TRUE),IF(OR(M55&gt;=65,ISNUMBER(M55)=FALSE),0,VLOOKUP(M55,PointTable,N$3,TRUE)),0)</f>
        <v>70</v>
      </c>
      <c r="P55">
        <f t="shared" si="20"/>
        <v>0</v>
      </c>
      <c r="Q55">
        <f t="shared" si="21"/>
        <v>0</v>
      </c>
      <c r="R55">
        <f t="shared" si="22"/>
        <v>70</v>
      </c>
      <c r="S55">
        <f t="shared" si="8"/>
        <v>0</v>
      </c>
      <c r="T55">
        <f t="shared" si="9"/>
        <v>0</v>
      </c>
      <c r="U55">
        <f t="shared" si="10"/>
        <v>70</v>
      </c>
    </row>
    <row r="56" spans="1:21" ht="12.75">
      <c r="A56" s="2" t="str">
        <f t="shared" si="11"/>
        <v>53T</v>
      </c>
      <c r="B56" s="2"/>
      <c r="C56" s="33" t="s">
        <v>283</v>
      </c>
      <c r="D56" s="20">
        <v>15925</v>
      </c>
      <c r="E56" s="3">
        <f>LARGE($P56:$R56,1)+LARGE($P56:$R56,2)+IF('[2]Men''s Epée'!$A$3=1,F56,0)</f>
        <v>69</v>
      </c>
      <c r="F56" s="19"/>
      <c r="G56" s="32" t="str">
        <f t="shared" si="1"/>
        <v>np</v>
      </c>
      <c r="H56" s="29">
        <f t="shared" si="2"/>
        <v>0</v>
      </c>
      <c r="I56" s="30" t="str">
        <f>VLOOKUP($C56,'Combined Men''s Epée'!$C$4:$I$155,I$1-2,FALSE)</f>
        <v>np</v>
      </c>
      <c r="J56" s="32">
        <f t="shared" si="3"/>
        <v>64</v>
      </c>
      <c r="K56" s="29">
        <f t="shared" si="4"/>
        <v>69</v>
      </c>
      <c r="L56" s="30">
        <f>VLOOKUP($C56,'Combined Men''s Epée'!$C$4:$I$155,L$1-2,FALSE)</f>
        <v>64</v>
      </c>
      <c r="M56" s="4" t="s">
        <v>3</v>
      </c>
      <c r="N56" s="5">
        <f>IF(OR('[2]Men''s Epée'!$A$3=1,$R$3=TRUE),IF(OR(M56&gt;=65,ISNUMBER(M56)=FALSE),0,VLOOKUP(M56,PointTable,N$3,TRUE)),0)</f>
        <v>0</v>
      </c>
      <c r="P56">
        <f t="shared" si="20"/>
        <v>0</v>
      </c>
      <c r="Q56">
        <f t="shared" si="21"/>
        <v>69</v>
      </c>
      <c r="R56">
        <f t="shared" si="22"/>
        <v>0</v>
      </c>
      <c r="S56">
        <f t="shared" si="8"/>
        <v>0</v>
      </c>
      <c r="T56">
        <f t="shared" si="9"/>
        <v>69</v>
      </c>
      <c r="U56">
        <f t="shared" si="10"/>
        <v>0</v>
      </c>
    </row>
    <row r="57" spans="1:21" ht="12.75">
      <c r="A57" s="2" t="str">
        <f t="shared" si="11"/>
        <v>53T</v>
      </c>
      <c r="B57" s="2"/>
      <c r="C57" s="34" t="s">
        <v>357</v>
      </c>
      <c r="D57" s="20">
        <v>18401</v>
      </c>
      <c r="E57" s="3">
        <f>LARGE($P57:$R57,1)+LARGE($P57:$R57,2)+IF('[2]Men''s Epée'!$A$3=1,F57,0)</f>
        <v>69</v>
      </c>
      <c r="F57" s="19"/>
      <c r="G57" s="32" t="str">
        <f t="shared" si="1"/>
        <v>np</v>
      </c>
      <c r="H57" s="29">
        <f t="shared" si="2"/>
        <v>0</v>
      </c>
      <c r="I57" s="30" t="e">
        <f>VLOOKUP($C57,'Combined Men''s Epée'!$C$4:$I$155,I$1-2,FALSE)</f>
        <v>#N/A</v>
      </c>
      <c r="J57" s="32" t="str">
        <f t="shared" si="3"/>
        <v>np</v>
      </c>
      <c r="K57" s="29">
        <f t="shared" si="4"/>
        <v>0</v>
      </c>
      <c r="L57" s="30" t="e">
        <f>VLOOKUP($C57,'Combined Men''s Epée'!$C$4:$I$155,L$1-2,FALSE)</f>
        <v>#N/A</v>
      </c>
      <c r="M57" s="4">
        <v>34</v>
      </c>
      <c r="N57" s="5">
        <f>IF(OR('[2]Men''s Epée'!$A$3=1,$R$3=TRUE),IF(OR(M57&gt;=65,ISNUMBER(M57)=FALSE),0,VLOOKUP(M57,PointTable,N$3,TRUE)),0)</f>
        <v>69</v>
      </c>
      <c r="P57">
        <f t="shared" si="20"/>
        <v>0</v>
      </c>
      <c r="Q57">
        <f t="shared" si="21"/>
        <v>0</v>
      </c>
      <c r="R57">
        <f t="shared" si="22"/>
        <v>69</v>
      </c>
      <c r="S57">
        <f t="shared" si="8"/>
        <v>0</v>
      </c>
      <c r="T57">
        <f t="shared" si="9"/>
        <v>0</v>
      </c>
      <c r="U57">
        <f t="shared" si="10"/>
        <v>69</v>
      </c>
    </row>
    <row r="58" spans="1:21" ht="12.75">
      <c r="A58" s="2" t="str">
        <f t="shared" si="11"/>
        <v>55</v>
      </c>
      <c r="B58" s="2"/>
      <c r="C58" s="34" t="s">
        <v>358</v>
      </c>
      <c r="D58" s="20">
        <v>17169</v>
      </c>
      <c r="E58" s="3">
        <f>LARGE($P58:$R58,1)+LARGE($P58:$R58,2)+IF('[2]Men''s Epée'!$A$3=1,F58,0)</f>
        <v>68</v>
      </c>
      <c r="F58" s="19"/>
      <c r="G58" s="32" t="str">
        <f t="shared" si="1"/>
        <v>np</v>
      </c>
      <c r="H58" s="29">
        <f t="shared" si="2"/>
        <v>0</v>
      </c>
      <c r="I58" s="30" t="e">
        <f>VLOOKUP($C58,'Combined Men''s Epée'!$C$4:$I$155,I$1-2,FALSE)</f>
        <v>#N/A</v>
      </c>
      <c r="J58" s="32" t="str">
        <f t="shared" si="3"/>
        <v>np</v>
      </c>
      <c r="K58" s="29">
        <f t="shared" si="4"/>
        <v>0</v>
      </c>
      <c r="L58" s="30" t="e">
        <f>VLOOKUP($C58,'Combined Men''s Epée'!$C$4:$I$155,L$1-2,FALSE)</f>
        <v>#N/A</v>
      </c>
      <c r="M58" s="4">
        <v>35</v>
      </c>
      <c r="N58" s="5">
        <f>IF(OR('[2]Men''s Epée'!$A$3=1,$R$3=TRUE),IF(OR(M58&gt;=65,ISNUMBER(M58)=FALSE),0,VLOOKUP(M58,PointTable,N$3,TRUE)),0)</f>
        <v>68</v>
      </c>
      <c r="P58">
        <f t="shared" si="20"/>
        <v>0</v>
      </c>
      <c r="Q58">
        <f t="shared" si="21"/>
        <v>0</v>
      </c>
      <c r="R58">
        <f t="shared" si="22"/>
        <v>68</v>
      </c>
      <c r="S58">
        <f t="shared" si="8"/>
        <v>0</v>
      </c>
      <c r="T58">
        <f t="shared" si="9"/>
        <v>0</v>
      </c>
      <c r="U58">
        <f t="shared" si="10"/>
        <v>68</v>
      </c>
    </row>
    <row r="59" spans="1:21" ht="12.75">
      <c r="A59" s="2" t="str">
        <f t="shared" si="11"/>
        <v>56</v>
      </c>
      <c r="B59" s="2"/>
      <c r="C59" s="34" t="s">
        <v>359</v>
      </c>
      <c r="D59" s="20">
        <v>15818</v>
      </c>
      <c r="E59" s="3">
        <f>LARGE($P59:$R59,1)+LARGE($P59:$R59,2)+IF('[2]Men''s Epée'!$A$3=1,F59,0)</f>
        <v>67</v>
      </c>
      <c r="F59" s="19"/>
      <c r="G59" s="32" t="str">
        <f t="shared" si="1"/>
        <v>np</v>
      </c>
      <c r="H59" s="29">
        <f t="shared" si="2"/>
        <v>0</v>
      </c>
      <c r="I59" s="30" t="e">
        <f>VLOOKUP($C59,'Combined Men''s Epée'!$C$4:$I$155,I$1-2,FALSE)</f>
        <v>#N/A</v>
      </c>
      <c r="J59" s="32" t="str">
        <f t="shared" si="3"/>
        <v>np</v>
      </c>
      <c r="K59" s="29">
        <f t="shared" si="4"/>
        <v>0</v>
      </c>
      <c r="L59" s="30" t="e">
        <f>VLOOKUP($C59,'Combined Men''s Epée'!$C$4:$I$155,L$1-2,FALSE)</f>
        <v>#N/A</v>
      </c>
      <c r="M59" s="4">
        <v>36</v>
      </c>
      <c r="N59" s="5">
        <f>IF(OR('[2]Men''s Epée'!$A$3=1,$R$3=TRUE),IF(OR(M59&gt;=65,ISNUMBER(M59)=FALSE),0,VLOOKUP(M59,PointTable,N$3,TRUE)),0)</f>
        <v>67</v>
      </c>
      <c r="P59">
        <f t="shared" si="20"/>
        <v>0</v>
      </c>
      <c r="Q59">
        <f t="shared" si="21"/>
        <v>0</v>
      </c>
      <c r="R59">
        <f t="shared" si="22"/>
        <v>67</v>
      </c>
      <c r="S59">
        <f t="shared" si="8"/>
        <v>0</v>
      </c>
      <c r="T59">
        <f t="shared" si="9"/>
        <v>0</v>
      </c>
      <c r="U59">
        <f t="shared" si="10"/>
        <v>67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2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Men''s Foil'!$G$1:$J$3,3,FALSE)</f>
        <v>7</v>
      </c>
      <c r="J1" s="23" t="s">
        <v>271</v>
      </c>
      <c r="K1" s="10"/>
      <c r="L1" s="25">
        <f>HLOOKUP(J1,'Combined Men''s Foil'!$G$1:$J$3,3,FALSE)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Men''s Foil'!R2C"&amp;I1,FALSE)</f>
        <v>I</v>
      </c>
      <c r="H2" s="25" t="str">
        <f ca="1">INDIRECT("'Combined Men''s Foil'!R2C"&amp;I1+1,FALSE)</f>
        <v>Dec 2001&lt;BR&gt;VET</v>
      </c>
      <c r="I2" s="22"/>
      <c r="J2" s="23" t="str">
        <f ca="1">INDIRECT("'Combined Men''s Foil'!R2C"&amp;L1,FALSE)</f>
        <v>I</v>
      </c>
      <c r="K2" s="25" t="str">
        <f ca="1">INDIRECT("'Combined Men''s Foil'!R2C"&amp;L1+1,FALSE)</f>
        <v>Mar 2002&lt;BR&gt;VET</v>
      </c>
      <c r="L2" s="22"/>
      <c r="M2" s="13" t="s">
        <v>219</v>
      </c>
      <c r="N2" s="17" t="s">
        <v>322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35">IF(E4=0,"",IF(E4=E3,A3,ROW()-3&amp;IF(E4=E5,"T","")))</f>
        <v>1</v>
      </c>
      <c r="B4" s="2"/>
      <c r="C4" s="21" t="s">
        <v>30</v>
      </c>
      <c r="D4" s="20">
        <v>17998</v>
      </c>
      <c r="E4" s="3">
        <f>LARGE($P4:$R4,1)+LARGE($P4:$R4,2)+IF('[2]Men''s Epée'!$A$3=1,F4,0)</f>
        <v>1152</v>
      </c>
      <c r="F4" s="19"/>
      <c r="G4" s="32">
        <f aca="true" t="shared" si="1" ref="G4:G50">IF(ISERROR(I4),"np",I4)</f>
        <v>2</v>
      </c>
      <c r="H4" s="29">
        <f>IF(OR('[2]Men''s Epée'!$A$3=1,'50 Men''s Epée'!$P$3=TRUE),IF(OR(G4&gt;=65,ISNUMBER(G4)=FALSE),0,VLOOKUP(G4,PointTable,H$3,TRUE)),0)</f>
        <v>552</v>
      </c>
      <c r="I4" s="30">
        <f>VLOOKUP($C4,'Combined Men''s Foil'!$C$4:$I$161,I$1-2,FALSE)</f>
        <v>2</v>
      </c>
      <c r="J4" s="32">
        <f aca="true" t="shared" si="2" ref="J4:J50">IF(ISERROR(L4),"np",L4)</f>
        <v>1</v>
      </c>
      <c r="K4" s="29">
        <f>IF(OR('[2]Men''s Epée'!$A$3=1,'50 Men''s Epée'!$P$3=TRUE),IF(OR(J4&gt;=65,ISNUMBER(J4)=FALSE),0,VLOOKUP(J4,PointTable,K$3,TRUE)),0)</f>
        <v>600</v>
      </c>
      <c r="L4" s="30">
        <f>VLOOKUP($C4,'Combined Men''s Foil'!$C$4:$I$161,L$1-2,FALSE)</f>
        <v>1</v>
      </c>
      <c r="M4" s="4" t="s">
        <v>3</v>
      </c>
      <c r="N4" s="5">
        <f>IF(OR('[2]Men''s Epée'!$A$3=1,'50 Men''s Epée'!$R$3=TRUE),IF(OR(M4&gt;=65,ISNUMBER(M4)=FALSE),0,VLOOKUP(M4,PointTable,N$3,TRUE)),0)</f>
        <v>0</v>
      </c>
      <c r="P4">
        <f aca="true" t="shared" si="3" ref="P4:P35">H4</f>
        <v>552</v>
      </c>
      <c r="Q4">
        <f aca="true" t="shared" si="4" ref="Q4:Q35">K4</f>
        <v>600</v>
      </c>
      <c r="R4">
        <f aca="true" t="shared" si="5" ref="R4:R35">N4</f>
        <v>0</v>
      </c>
      <c r="S4">
        <f>IF('50 Men''s Epée'!P$3=TRUE,H4,0)</f>
        <v>552</v>
      </c>
      <c r="T4">
        <f>IF('50 Men''s Epée'!Q$3=TRUE,K4,0)</f>
        <v>600</v>
      </c>
      <c r="U4">
        <f>IF('50 Men''s Epée'!R$3=TRUE,N4,0)</f>
        <v>0</v>
      </c>
    </row>
    <row r="5" spans="1:21" ht="12.75">
      <c r="A5" s="2" t="str">
        <f t="shared" si="0"/>
        <v>2</v>
      </c>
      <c r="B5" s="2"/>
      <c r="C5" s="21" t="s">
        <v>21</v>
      </c>
      <c r="D5" s="20">
        <v>18669</v>
      </c>
      <c r="E5" s="3">
        <f>LARGE($P5:$R5,1)+LARGE($P5:$R5,2)+IF('[2]Men''s Epée'!$A$3=1,F5,0)</f>
        <v>1020</v>
      </c>
      <c r="F5" s="19"/>
      <c r="G5" s="32">
        <f t="shared" si="1"/>
        <v>1</v>
      </c>
      <c r="H5" s="29">
        <f>IF(OR('[2]Men''s Epée'!$A$3=1,'50 Men''s Epée'!$P$3=TRUE),IF(OR(G5&gt;=65,ISNUMBER(G5)=FALSE),0,VLOOKUP(G5,PointTable,H$3,TRUE)),0)</f>
        <v>600</v>
      </c>
      <c r="I5" s="30">
        <f>VLOOKUP($C5,'Combined Men''s Foil'!$C$4:$I$161,I$1-2,FALSE)</f>
        <v>1</v>
      </c>
      <c r="J5" s="32">
        <f t="shared" si="2"/>
        <v>5</v>
      </c>
      <c r="K5" s="29">
        <f>IF(OR('[2]Men''s Epée'!$A$3=1,'50 Men''s Epée'!$P$3=TRUE),IF(OR(J5&gt;=65,ISNUMBER(J5)=FALSE),0,VLOOKUP(J5,PointTable,K$3,TRUE)),0)</f>
        <v>420</v>
      </c>
      <c r="L5" s="30">
        <f>VLOOKUP($C5,'Combined Men''s Foil'!$C$4:$I$161,L$1-2,FALSE)</f>
        <v>5</v>
      </c>
      <c r="M5" s="4" t="s">
        <v>3</v>
      </c>
      <c r="N5" s="5">
        <f>IF(OR('[2]Men''s Epée'!$A$3=1,'50 Men''s Epée'!$R$3=TRUE),IF(OR(M5&gt;=65,ISNUMBER(M5)=FALSE),0,VLOOKUP(M5,PointTable,N$3,TRUE)),0)</f>
        <v>0</v>
      </c>
      <c r="P5">
        <f t="shared" si="3"/>
        <v>600</v>
      </c>
      <c r="Q5">
        <f t="shared" si="4"/>
        <v>420</v>
      </c>
      <c r="R5">
        <f t="shared" si="5"/>
        <v>0</v>
      </c>
      <c r="S5">
        <f>IF('50 Men''s Epée'!P$3=TRUE,H5,0)</f>
        <v>600</v>
      </c>
      <c r="T5">
        <f>IF('50 Men''s Epée'!Q$3=TRUE,K5,0)</f>
        <v>420</v>
      </c>
      <c r="U5">
        <f>IF('50 Men''s Epée'!R$3=TRUE,N5,0)</f>
        <v>0</v>
      </c>
    </row>
    <row r="6" spans="1:21" ht="12.75">
      <c r="A6" s="2" t="str">
        <f t="shared" si="0"/>
        <v>3</v>
      </c>
      <c r="B6" s="2"/>
      <c r="C6" s="33" t="s">
        <v>38</v>
      </c>
      <c r="D6" s="20">
        <v>19109</v>
      </c>
      <c r="E6" s="3">
        <f>LARGE($P6:$R6,1)+LARGE($P6:$R6,2)+IF('[2]Men''s Epée'!$A$3=1,F6,0)</f>
        <v>878</v>
      </c>
      <c r="F6" s="19"/>
      <c r="G6" s="32">
        <f>IF(ISERROR(I6),"np",I6)</f>
        <v>20</v>
      </c>
      <c r="H6" s="29">
        <f>IF(OR('[2]Men''s Epée'!$A$3=1,'50 Men''s Epée'!$P$3=TRUE),IF(OR(G6&gt;=65,ISNUMBER(G6)=FALSE),0,VLOOKUP(G6,PointTable,H$3,TRUE)),0)</f>
        <v>201</v>
      </c>
      <c r="I6" s="30">
        <f>VLOOKUP($C6,'Combined Men''s Foil'!$C$4:$I$161,I$1-2,FALSE)</f>
        <v>20</v>
      </c>
      <c r="J6" s="32">
        <f>IF(ISERROR(L6),"np",L6)</f>
        <v>3</v>
      </c>
      <c r="K6" s="29">
        <f>IF(OR('[2]Men''s Epée'!$A$3=1,'50 Men''s Epée'!$P$3=TRUE),IF(OR(J6&gt;=65,ISNUMBER(J6)=FALSE),0,VLOOKUP(J6,PointTable,K$3,TRUE)),0)</f>
        <v>510</v>
      </c>
      <c r="L6" s="30">
        <f>VLOOKUP($C6,'Combined Men''s Foil'!$C$4:$I$161,L$1-2,FALSE)</f>
        <v>3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t="shared" si="3"/>
        <v>201</v>
      </c>
      <c r="Q6">
        <f t="shared" si="4"/>
        <v>510</v>
      </c>
      <c r="R6">
        <f t="shared" si="5"/>
        <v>368</v>
      </c>
      <c r="S6">
        <f>IF('50 Men''s Epée'!P$3=TRUE,H6,0)</f>
        <v>201</v>
      </c>
      <c r="T6">
        <f>IF('50 Men''s Epée'!Q$3=TRUE,K6,0)</f>
        <v>510</v>
      </c>
      <c r="U6">
        <f>IF('50 Men''s Epée'!R$3=TRUE,N6,0)</f>
        <v>368</v>
      </c>
    </row>
    <row r="7" spans="1:21" ht="12.75">
      <c r="A7" s="2" t="str">
        <f t="shared" si="0"/>
        <v>4</v>
      </c>
      <c r="B7" s="2"/>
      <c r="C7" s="21" t="s">
        <v>36</v>
      </c>
      <c r="D7" s="20">
        <v>17284</v>
      </c>
      <c r="E7" s="3">
        <f>LARGE($P7:$R7,1)+LARGE($P7:$R7,2)+IF('[2]Men''s Epée'!$A$3=1,F7,0)</f>
        <v>758.5</v>
      </c>
      <c r="F7" s="19"/>
      <c r="G7" s="32">
        <f t="shared" si="1"/>
        <v>5.5</v>
      </c>
      <c r="H7" s="29">
        <f>IF(OR('[2]Men''s Epée'!$A$3=1,'50 Men''s Epée'!$P$3=TRUE),IF(OR(G7&gt;=65,ISNUMBER(G7)=FALSE),0,VLOOKUP(G7,PointTable,H$3,TRUE)),0)</f>
        <v>418.5</v>
      </c>
      <c r="I7" s="30">
        <f>VLOOKUP($C7,'Combined Men''s Foil'!$C$4:$I$161,I$1-2,FALSE)</f>
        <v>5.5</v>
      </c>
      <c r="J7" s="32">
        <f t="shared" si="2"/>
        <v>18</v>
      </c>
      <c r="K7" s="29">
        <f>IF(OR('[2]Men''s Epée'!$A$3=1,'50 Men''s Epée'!$P$3=TRUE),IF(OR(J7&gt;=65,ISNUMBER(J7)=FALSE),0,VLOOKUP(J7,PointTable,K$3,TRUE)),0)</f>
        <v>207</v>
      </c>
      <c r="L7" s="30">
        <f>VLOOKUP($C7,'Combined Men''s Foil'!$C$4:$I$161,L$1-2,FALSE)</f>
        <v>18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 t="shared" si="3"/>
        <v>418.5</v>
      </c>
      <c r="Q7">
        <f t="shared" si="4"/>
        <v>207</v>
      </c>
      <c r="R7">
        <f t="shared" si="5"/>
        <v>340</v>
      </c>
      <c r="S7">
        <f>IF('50 Men''s Epée'!P$3=TRUE,H7,0)</f>
        <v>418.5</v>
      </c>
      <c r="T7">
        <f>IF('50 Men''s Epée'!Q$3=TRUE,K7,0)</f>
        <v>207</v>
      </c>
      <c r="U7">
        <f>IF('50 Men''s Epée'!R$3=TRUE,N7,0)</f>
        <v>340</v>
      </c>
    </row>
    <row r="8" spans="1:21" ht="12.75">
      <c r="A8" s="2" t="str">
        <f t="shared" si="0"/>
        <v>5</v>
      </c>
      <c r="B8" s="2"/>
      <c r="C8" s="21" t="s">
        <v>117</v>
      </c>
      <c r="D8" s="20">
        <v>18955</v>
      </c>
      <c r="E8" s="3">
        <f>LARGE($P8:$R8,1)+LARGE($P8:$R8,2)+IF('[2]Men''s Epée'!$A$3=1,F8,0)</f>
        <v>730.5</v>
      </c>
      <c r="F8" s="19"/>
      <c r="G8" s="32">
        <f>IF(ISERROR(I8),"np",I8)</f>
        <v>11.5</v>
      </c>
      <c r="H8" s="29">
        <f>IF(OR('[2]Men''s Epée'!$A$3=1,'50 Men''s Epée'!$P$3=TRUE),IF(OR(G8&gt;=65,ISNUMBER(G8)=FALSE),0,VLOOKUP(G8,PointTable,H$3,TRUE)),0)</f>
        <v>313.5</v>
      </c>
      <c r="I8" s="30">
        <f>VLOOKUP($C8,'Combined Men''s Foil'!$C$4:$I$161,I$1-2,FALSE)</f>
        <v>11.5</v>
      </c>
      <c r="J8" s="32">
        <f>IF(ISERROR(L8),"np",L8)</f>
        <v>6</v>
      </c>
      <c r="K8" s="29">
        <f>IF(OR('[2]Men''s Epée'!$A$3=1,'50 Men''s Epée'!$P$3=TRUE),IF(OR(J8&gt;=65,ISNUMBER(J8)=FALSE),0,VLOOKUP(J8,PointTable,K$3,TRUE)),0)</f>
        <v>417</v>
      </c>
      <c r="L8" s="30">
        <f>VLOOKUP($C8,'Combined Men''s Foil'!$C$4:$I$161,L$1-2,FALSE)</f>
        <v>6</v>
      </c>
      <c r="M8" s="4">
        <v>5</v>
      </c>
      <c r="N8" s="5">
        <f>IF(OR('[2]Men''s Epée'!$A$3=1,'50 Men''s Epée'!$R$3=TRUE),IF(OR(M8&gt;=65,ISNUMBER(M8)=FALSE),0,VLOOKUP(M8,PointTable,N$3,TRUE)),0)</f>
        <v>280</v>
      </c>
      <c r="P8">
        <f t="shared" si="3"/>
        <v>313.5</v>
      </c>
      <c r="Q8">
        <f t="shared" si="4"/>
        <v>417</v>
      </c>
      <c r="R8">
        <f t="shared" si="5"/>
        <v>280</v>
      </c>
      <c r="S8">
        <f>IF('50 Men''s Epée'!P$3=TRUE,H8,0)</f>
        <v>313.5</v>
      </c>
      <c r="T8">
        <f>IF('50 Men''s Epée'!Q$3=TRUE,K8,0)</f>
        <v>417</v>
      </c>
      <c r="U8">
        <f>IF('50 Men''s Epée'!R$3=TRUE,N8,0)</f>
        <v>280</v>
      </c>
    </row>
    <row r="9" spans="1:21" ht="12.75">
      <c r="A9" s="2" t="str">
        <f t="shared" si="0"/>
        <v>6</v>
      </c>
      <c r="B9" s="2"/>
      <c r="C9" s="21" t="s">
        <v>319</v>
      </c>
      <c r="D9" s="20">
        <v>18113</v>
      </c>
      <c r="E9" s="3">
        <f>LARGE($P9:$R9,1)+LARGE($P9:$R9,2)+IF('[2]Men''s Epée'!$A$3=1,F9,0)</f>
        <v>718</v>
      </c>
      <c r="F9" s="19"/>
      <c r="G9" s="32">
        <f t="shared" si="1"/>
        <v>27</v>
      </c>
      <c r="H9" s="29">
        <f>IF(OR('[2]Men''s Epée'!$A$3=1,'50 Men''s Epée'!$P$3=TRUE),IF(OR(G9&gt;=65,ISNUMBER(G9)=FALSE),0,VLOOKUP(G9,PointTable,H$3,TRUE)),0)</f>
        <v>180</v>
      </c>
      <c r="I9" s="30">
        <f>VLOOKUP($C9,'Combined Men''s Foil'!$C$4:$I$161,I$1-2,FALSE)</f>
        <v>27</v>
      </c>
      <c r="J9" s="32">
        <f t="shared" si="2"/>
        <v>3</v>
      </c>
      <c r="K9" s="29">
        <f>IF(OR('[2]Men''s Epée'!$A$3=1,'50 Men''s Epée'!$P$3=TRUE),IF(OR(J9&gt;=65,ISNUMBER(J9)=FALSE),0,VLOOKUP(J9,PointTable,K$3,TRUE)),0)</f>
        <v>510</v>
      </c>
      <c r="L9" s="30">
        <f>VLOOKUP($C9,'Combined Men''s Foil'!$C$4:$I$161,L$1-2,FALSE)</f>
        <v>3</v>
      </c>
      <c r="M9" s="4">
        <v>12</v>
      </c>
      <c r="N9" s="5">
        <f>IF(OR('[2]Men''s Epée'!$A$3=1,'50 Men''s Epée'!$R$3=TRUE),IF(OR(M9&gt;=65,ISNUMBER(M9)=FALSE),0,VLOOKUP(M9,PointTable,N$3,TRUE)),0)</f>
        <v>208</v>
      </c>
      <c r="P9">
        <f t="shared" si="3"/>
        <v>180</v>
      </c>
      <c r="Q9">
        <f t="shared" si="4"/>
        <v>510</v>
      </c>
      <c r="R9">
        <f t="shared" si="5"/>
        <v>208</v>
      </c>
      <c r="S9">
        <f>IF('50 Men''s Epée'!P$3=TRUE,H9,0)</f>
        <v>180</v>
      </c>
      <c r="T9">
        <f>IF('50 Men''s Epée'!Q$3=TRUE,K9,0)</f>
        <v>510</v>
      </c>
      <c r="U9">
        <f>IF('50 Men''s Epée'!R$3=TRUE,N9,0)</f>
        <v>208</v>
      </c>
    </row>
    <row r="10" spans="1:21" ht="12.75">
      <c r="A10" s="2" t="str">
        <f t="shared" si="0"/>
        <v>7</v>
      </c>
      <c r="B10" s="2"/>
      <c r="C10" s="21" t="s">
        <v>43</v>
      </c>
      <c r="D10" s="20">
        <v>17328</v>
      </c>
      <c r="E10" s="3">
        <f>LARGE($P10:$R10,1)+LARGE($P10:$R10,2)+IF('[2]Men''s Epée'!$A$3=1,F10,0)</f>
        <v>612</v>
      </c>
      <c r="F10" s="19"/>
      <c r="G10" s="32">
        <f t="shared" si="1"/>
        <v>14</v>
      </c>
      <c r="H10" s="29">
        <f>IF(OR('[2]Men''s Epée'!$A$3=1,'50 Men''s Epée'!$P$3=TRUE),IF(OR(G10&gt;=65,ISNUMBER(G10)=FALSE),0,VLOOKUP(G10,PointTable,H$3,TRUE)),0)</f>
        <v>306</v>
      </c>
      <c r="I10" s="30">
        <f>VLOOKUP($C10,'Combined Men''s Foil'!$C$4:$I$161,I$1-2,FALSE)</f>
        <v>14</v>
      </c>
      <c r="J10" s="32">
        <f t="shared" si="2"/>
        <v>14</v>
      </c>
      <c r="K10" s="29">
        <f>IF(OR('[2]Men''s Epée'!$A$3=1,'50 Men''s Epée'!$P$3=TRUE),IF(OR(J10&gt;=65,ISNUMBER(J10)=FALSE),0,VLOOKUP(J10,PointTable,K$3,TRUE)),0)</f>
        <v>306</v>
      </c>
      <c r="L10" s="30">
        <f>VLOOKUP($C10,'Combined Men''s Foil'!$C$4:$I$161,L$1-2,FALSE)</f>
        <v>14</v>
      </c>
      <c r="M10" s="4" t="s">
        <v>3</v>
      </c>
      <c r="N10" s="5">
        <f>IF(OR('[2]Men''s Epée'!$A$3=1,'50 Men''s Epée'!$R$3=TRUE),IF(OR(M10&gt;=65,ISNUMBER(M10)=FALSE),0,VLOOKUP(M10,PointTable,N$3,TRUE)),0)</f>
        <v>0</v>
      </c>
      <c r="P10">
        <f t="shared" si="3"/>
        <v>306</v>
      </c>
      <c r="Q10">
        <f t="shared" si="4"/>
        <v>306</v>
      </c>
      <c r="R10">
        <f t="shared" si="5"/>
        <v>0</v>
      </c>
      <c r="S10">
        <f>IF('50 Men''s Epée'!P$3=TRUE,H10,0)</f>
        <v>306</v>
      </c>
      <c r="T10">
        <f>IF('50 Men''s Epée'!Q$3=TRUE,K10,0)</f>
        <v>306</v>
      </c>
      <c r="U10">
        <f>IF('50 Men''s Epée'!R$3=TRUE,N10,0)</f>
        <v>0</v>
      </c>
    </row>
    <row r="11" spans="1:21" ht="12.75">
      <c r="A11" s="2" t="str">
        <f t="shared" si="0"/>
        <v>8</v>
      </c>
      <c r="B11" s="2"/>
      <c r="C11" s="21" t="s">
        <v>32</v>
      </c>
      <c r="D11" s="20">
        <v>17217</v>
      </c>
      <c r="E11" s="3">
        <f>LARGE($P11:$R11,1)+LARGE($P11:$R11,2)+IF('[2]Men''s Epée'!$A$3=1,F11,0)</f>
        <v>577.5</v>
      </c>
      <c r="F11" s="19"/>
      <c r="G11" s="32">
        <f t="shared" si="1"/>
        <v>15.5</v>
      </c>
      <c r="H11" s="29">
        <f>IF(OR('[2]Men''s Epée'!$A$3=1,'50 Men''s Epée'!$P$3=TRUE),IF(OR(G11&gt;=65,ISNUMBER(G11)=FALSE),0,VLOOKUP(G11,PointTable,H$3,TRUE)),0)</f>
        <v>301.5</v>
      </c>
      <c r="I11" s="30">
        <f>VLOOKUP($C11,'Combined Men''s Foil'!$C$4:$I$161,I$1-2,FALSE)</f>
        <v>15.5</v>
      </c>
      <c r="J11" s="32">
        <f t="shared" si="2"/>
        <v>27</v>
      </c>
      <c r="K11" s="29">
        <f>IF(OR('[2]Men''s Epée'!$A$3=1,'50 Men''s Epée'!$P$3=TRUE),IF(OR(J11&gt;=65,ISNUMBER(J11)=FALSE),0,VLOOKUP(J11,PointTable,K$3,TRUE)),0)</f>
        <v>180</v>
      </c>
      <c r="L11" s="30">
        <f>VLOOKUP($C11,'Combined Men''s Foil'!$C$4:$I$161,L$1-2,FALSE)</f>
        <v>27</v>
      </c>
      <c r="M11" s="4">
        <v>7</v>
      </c>
      <c r="N11" s="5">
        <f>IF(OR('[2]Men''s Epée'!$A$3=1,'50 Men''s Epée'!$R$3=TRUE),IF(OR(M11&gt;=65,ISNUMBER(M11)=FALSE),0,VLOOKUP(M11,PointTable,N$3,TRUE)),0)</f>
        <v>276</v>
      </c>
      <c r="P11">
        <f t="shared" si="3"/>
        <v>301.5</v>
      </c>
      <c r="Q11">
        <f t="shared" si="4"/>
        <v>180</v>
      </c>
      <c r="R11">
        <f t="shared" si="5"/>
        <v>276</v>
      </c>
      <c r="S11">
        <f>IF('50 Men''s Epée'!P$3=TRUE,H11,0)</f>
        <v>301.5</v>
      </c>
      <c r="T11">
        <f>IF('50 Men''s Epée'!Q$3=TRUE,K11,0)</f>
        <v>180</v>
      </c>
      <c r="U11">
        <f>IF('50 Men''s Epée'!R$3=TRUE,N11,0)</f>
        <v>276</v>
      </c>
    </row>
    <row r="12" spans="1:21" ht="12.75">
      <c r="A12" s="2" t="str">
        <f t="shared" si="0"/>
        <v>9</v>
      </c>
      <c r="B12" s="2"/>
      <c r="C12" s="21" t="s">
        <v>34</v>
      </c>
      <c r="D12" s="20">
        <v>16873</v>
      </c>
      <c r="E12" s="3">
        <f>LARGE($P12:$R12,1)+LARGE($P12:$R12,2)+IF('[2]Men''s Epée'!$A$3=1,F12,0)</f>
        <v>532</v>
      </c>
      <c r="F12" s="19"/>
      <c r="G12" s="32" t="str">
        <f t="shared" si="1"/>
        <v>np</v>
      </c>
      <c r="H12" s="29">
        <f>IF(OR('[2]Men''s Epée'!$A$3=1,'50 Men''s Epée'!$P$3=TRUE),IF(OR(G12&gt;=65,ISNUMBER(G12)=FALSE),0,VLOOKUP(G12,PointTable,H$3,TRUE)),0)</f>
        <v>0</v>
      </c>
      <c r="I12" s="30" t="str">
        <f>VLOOKUP($C12,'Combined Men''s Foil'!$C$4:$I$161,I$1-2,FALSE)</f>
        <v>np</v>
      </c>
      <c r="J12" s="32">
        <f t="shared" si="2"/>
        <v>23</v>
      </c>
      <c r="K12" s="29">
        <f>IF(OR('[2]Men''s Epée'!$A$3=1,'50 Men''s Epée'!$P$3=TRUE),IF(OR(J12&gt;=65,ISNUMBER(J12)=FALSE),0,VLOOKUP(J12,PointTable,K$3,TRUE)),0)</f>
        <v>192</v>
      </c>
      <c r="L12" s="30">
        <f>VLOOKUP($C12,'Combined Men''s Foil'!$C$4:$I$161,L$1-2,FALSE)</f>
        <v>23</v>
      </c>
      <c r="M12" s="4">
        <v>3</v>
      </c>
      <c r="N12" s="5">
        <f>IF(OR('[2]Men''s Epée'!$A$3=1,'50 Men''s Epée'!$R$3=TRUE),IF(OR(M12&gt;=65,ISNUMBER(M12)=FALSE),0,VLOOKUP(M12,PointTable,N$3,TRUE)),0)</f>
        <v>340</v>
      </c>
      <c r="P12">
        <f t="shared" si="3"/>
        <v>0</v>
      </c>
      <c r="Q12">
        <f t="shared" si="4"/>
        <v>192</v>
      </c>
      <c r="R12">
        <f t="shared" si="5"/>
        <v>340</v>
      </c>
      <c r="S12">
        <f>IF('50 Men''s Epée'!P$3=TRUE,H12,0)</f>
        <v>0</v>
      </c>
      <c r="T12">
        <f>IF('50 Men''s Epée'!Q$3=TRUE,K12,0)</f>
        <v>192</v>
      </c>
      <c r="U12">
        <f>IF('50 Men''s Epée'!R$3=TRUE,N12,0)</f>
        <v>340</v>
      </c>
    </row>
    <row r="13" spans="1:21" ht="12.75">
      <c r="A13" s="2" t="str">
        <f t="shared" si="0"/>
        <v>10</v>
      </c>
      <c r="B13" s="2"/>
      <c r="C13" s="33" t="s">
        <v>315</v>
      </c>
      <c r="D13" s="20">
        <v>17168</v>
      </c>
      <c r="E13" s="3">
        <f>LARGE($P13:$R13,1)+LARGE($P13:$R13,2)+IF('[2]Men''s Epée'!$A$3=1,F13,0)</f>
        <v>411</v>
      </c>
      <c r="F13" s="19"/>
      <c r="G13" s="32" t="str">
        <f t="shared" si="1"/>
        <v>np</v>
      </c>
      <c r="H13" s="29">
        <f>IF(OR('[2]Men''s Epée'!$A$3=1,'50 Men''s Epée'!$P$3=TRUE),IF(OR(G13&gt;=65,ISNUMBER(G13)=FALSE),0,VLOOKUP(G13,PointTable,H$3,TRUE)),0)</f>
        <v>0</v>
      </c>
      <c r="I13" s="30" t="str">
        <f>VLOOKUP($C13,'Combined Men''s Foil'!$C$4:$I$161,I$1-2,FALSE)</f>
        <v>np</v>
      </c>
      <c r="J13" s="32">
        <f t="shared" si="2"/>
        <v>8</v>
      </c>
      <c r="K13" s="29">
        <f>IF(OR('[2]Men''s Epée'!$A$3=1,'50 Men''s Epée'!$P$3=TRUE),IF(OR(J13&gt;=65,ISNUMBER(J13)=FALSE),0,VLOOKUP(J13,PointTable,K$3,TRUE)),0)</f>
        <v>411</v>
      </c>
      <c r="L13" s="30">
        <f>VLOOKUP($C13,'Combined Men''s Foil'!$C$4:$I$161,L$1-2,FALSE)</f>
        <v>8</v>
      </c>
      <c r="M13" s="4" t="s">
        <v>3</v>
      </c>
      <c r="N13" s="5">
        <f>IF(OR('[2]Men''s Epée'!$A$3=1,'50 Men''s Epée'!$R$3=TRUE),IF(OR(M13&gt;=65,ISNUMBER(M13)=FALSE),0,VLOOKUP(M13,PointTable,N$3,TRUE)),0)</f>
        <v>0</v>
      </c>
      <c r="P13">
        <f t="shared" si="3"/>
        <v>0</v>
      </c>
      <c r="Q13">
        <f t="shared" si="4"/>
        <v>411</v>
      </c>
      <c r="R13">
        <f t="shared" si="5"/>
        <v>0</v>
      </c>
      <c r="S13">
        <f>IF('50 Men''s Epée'!P$3=TRUE,H13,0)</f>
        <v>0</v>
      </c>
      <c r="T13">
        <f>IF('50 Men''s Epée'!Q$3=TRUE,K13,0)</f>
        <v>411</v>
      </c>
      <c r="U13">
        <f>IF('50 Men''s Epée'!R$3=TRUE,N13,0)</f>
        <v>0</v>
      </c>
    </row>
    <row r="14" spans="1:21" ht="12.75">
      <c r="A14" s="2" t="str">
        <f t="shared" si="0"/>
        <v>11T</v>
      </c>
      <c r="B14" s="2"/>
      <c r="C14" s="21" t="s">
        <v>75</v>
      </c>
      <c r="D14" s="20">
        <v>18447</v>
      </c>
      <c r="E14" s="3">
        <f>LARGE($P14:$R14,1)+LARGE($P14:$R14,2)+IF('[2]Men''s Epée'!$A$3=1,F14,0)</f>
        <v>407</v>
      </c>
      <c r="F14" s="19"/>
      <c r="G14" s="32">
        <f>IF(ISERROR(I14),"np",I14)</f>
        <v>22</v>
      </c>
      <c r="H14" s="29">
        <f>IF(OR('[2]Men''s Epée'!$A$3=1,'50 Men''s Epée'!$P$3=TRUE),IF(OR(G14&gt;=65,ISNUMBER(G14)=FALSE),0,VLOOKUP(G14,PointTable,H$3,TRUE)),0)</f>
        <v>195</v>
      </c>
      <c r="I14" s="30">
        <f>VLOOKUP($C14,'Combined Men''s Foil'!$C$4:$I$161,I$1-2,FALSE)</f>
        <v>22</v>
      </c>
      <c r="J14" s="32">
        <f>IF(ISERROR(L14),"np",L14)</f>
        <v>22</v>
      </c>
      <c r="K14" s="29">
        <f>IF(OR('[2]Men''s Epée'!$A$3=1,'50 Men''s Epée'!$P$3=TRUE),IF(OR(J14&gt;=65,ISNUMBER(J14)=FALSE),0,VLOOKUP(J14,PointTable,K$3,TRUE)),0)</f>
        <v>195</v>
      </c>
      <c r="L14" s="30">
        <f>VLOOKUP($C14,'Combined Men''s Foil'!$C$4:$I$161,L$1-2,FALSE)</f>
        <v>22</v>
      </c>
      <c r="M14" s="4">
        <v>10</v>
      </c>
      <c r="N14" s="5">
        <f>IF(OR('[2]Men''s Epée'!$A$3=1,'50 Men''s Epée'!$R$3=TRUE),IF(OR(M14&gt;=65,ISNUMBER(M14)=FALSE),0,VLOOKUP(M14,PointTable,N$3,TRUE)),0)</f>
        <v>212</v>
      </c>
      <c r="P14">
        <f t="shared" si="3"/>
        <v>195</v>
      </c>
      <c r="Q14">
        <f t="shared" si="4"/>
        <v>195</v>
      </c>
      <c r="R14">
        <f t="shared" si="5"/>
        <v>212</v>
      </c>
      <c r="S14">
        <f>IF('50 Men''s Epée'!P$3=TRUE,H14,0)</f>
        <v>195</v>
      </c>
      <c r="T14">
        <f>IF('50 Men''s Epée'!Q$3=TRUE,K14,0)</f>
        <v>195</v>
      </c>
      <c r="U14">
        <f>IF('50 Men''s Epée'!R$3=TRUE,N14,0)</f>
        <v>212</v>
      </c>
    </row>
    <row r="15" spans="1:21" ht="12.75">
      <c r="A15" s="2" t="str">
        <f t="shared" si="0"/>
        <v>11T</v>
      </c>
      <c r="B15" s="2"/>
      <c r="C15" s="21" t="s">
        <v>9</v>
      </c>
      <c r="D15" s="20">
        <v>15804</v>
      </c>
      <c r="E15" s="3">
        <f>LARGE($P15:$R15,1)+LARGE($P15:$R15,2)+IF('[2]Men''s Epée'!$A$3=1,F15,0)</f>
        <v>407</v>
      </c>
      <c r="F15" s="19"/>
      <c r="G15" s="32">
        <f t="shared" si="1"/>
        <v>26</v>
      </c>
      <c r="H15" s="29">
        <f>IF(OR('[2]Men''s Epée'!$A$3=1,'50 Men''s Epée'!$P$3=TRUE),IF(OR(G15&gt;=65,ISNUMBER(G15)=FALSE),0,VLOOKUP(G15,PointTable,H$3,TRUE)),0)</f>
        <v>183</v>
      </c>
      <c r="I15" s="30">
        <f>VLOOKUP($C15,'Combined Men''s Foil'!$C$4:$I$161,I$1-2,FALSE)</f>
        <v>26</v>
      </c>
      <c r="J15" s="32">
        <f t="shared" si="2"/>
        <v>20</v>
      </c>
      <c r="K15" s="29">
        <f>IF(OR('[2]Men''s Epée'!$A$3=1,'50 Men''s Epée'!$P$3=TRUE),IF(OR(J15&gt;=65,ISNUMBER(J15)=FALSE),0,VLOOKUP(J15,PointTable,K$3,TRUE)),0)</f>
        <v>201</v>
      </c>
      <c r="L15" s="30">
        <f>VLOOKUP($C15,'Combined Men''s Foil'!$C$4:$I$161,L$1-2,FALSE)</f>
        <v>20</v>
      </c>
      <c r="M15" s="4">
        <v>13</v>
      </c>
      <c r="N15" s="5">
        <f>IF(OR('[2]Men''s Epée'!$A$3=1,'50 Men''s Epée'!$R$3=TRUE),IF(OR(M15&gt;=65,ISNUMBER(M15)=FALSE),0,VLOOKUP(M15,PointTable,N$3,TRUE)),0)</f>
        <v>206</v>
      </c>
      <c r="P15">
        <f t="shared" si="3"/>
        <v>183</v>
      </c>
      <c r="Q15">
        <f t="shared" si="4"/>
        <v>201</v>
      </c>
      <c r="R15">
        <f t="shared" si="5"/>
        <v>206</v>
      </c>
      <c r="S15">
        <f>IF('50 Men''s Epée'!P$3=TRUE,H15,0)</f>
        <v>183</v>
      </c>
      <c r="T15">
        <f>IF('50 Men''s Epée'!Q$3=TRUE,K15,0)</f>
        <v>201</v>
      </c>
      <c r="U15">
        <f>IF('50 Men''s Epée'!R$3=TRUE,N15,0)</f>
        <v>206</v>
      </c>
    </row>
    <row r="16" spans="1:21" ht="12.75">
      <c r="A16" s="2" t="str">
        <f t="shared" si="0"/>
        <v>13</v>
      </c>
      <c r="B16" s="2"/>
      <c r="C16" s="34" t="s">
        <v>383</v>
      </c>
      <c r="D16" s="20">
        <v>19130</v>
      </c>
      <c r="E16" s="3">
        <f>LARGE($P16:$R16,1)+LARGE($P16:$R16,2)+IF('[2]Men''s Epée'!$A$3=1,F16,0)</f>
        <v>400</v>
      </c>
      <c r="F16" s="19"/>
      <c r="G16" s="32" t="str">
        <f t="shared" si="1"/>
        <v>np</v>
      </c>
      <c r="H16" s="29">
        <f>IF(OR('[2]Men''s Epée'!$A$3=1,'50 Men''s Epée'!$P$3=TRUE),IF(OR(G16&gt;=65,ISNUMBER(G16)=FALSE),0,VLOOKUP(G16,PointTable,H$3,TRUE)),0)</f>
        <v>0</v>
      </c>
      <c r="I16" s="30" t="e">
        <f>VLOOKUP($C16,'Combined Men''s Foil'!$C$4:$I$161,I$1-2,FALSE)</f>
        <v>#N/A</v>
      </c>
      <c r="J16" s="32" t="str">
        <f t="shared" si="2"/>
        <v>np</v>
      </c>
      <c r="K16" s="29">
        <f>IF(OR('[2]Men''s Epée'!$A$3=1,'50 Men''s Epée'!$P$3=TRUE),IF(OR(J16&gt;=65,ISNUMBER(J16)=FALSE),0,VLOOKUP(J16,PointTable,K$3,TRUE)),0)</f>
        <v>0</v>
      </c>
      <c r="L16" s="30" t="e">
        <f>VLOOKUP($C16,'Combined Men''s Foil'!$C$4:$I$161,L$1-2,FALSE)</f>
        <v>#N/A</v>
      </c>
      <c r="M16" s="4">
        <v>1</v>
      </c>
      <c r="N16" s="5">
        <f>IF(OR('[2]Men''s Epée'!$A$3=1,'50 Men''s Epée'!$R$3=TRUE),IF(OR(M16&gt;=65,ISNUMBER(M16)=FALSE),0,VLOOKUP(M16,PointTable,N$3,TRUE)),0)</f>
        <v>400</v>
      </c>
      <c r="P16">
        <f t="shared" si="3"/>
        <v>0</v>
      </c>
      <c r="Q16">
        <f t="shared" si="4"/>
        <v>0</v>
      </c>
      <c r="R16">
        <f t="shared" si="5"/>
        <v>400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400</v>
      </c>
    </row>
    <row r="17" spans="1:21" ht="12.75">
      <c r="A17" s="2" t="str">
        <f t="shared" si="0"/>
        <v>14</v>
      </c>
      <c r="B17" s="2"/>
      <c r="C17" s="21" t="s">
        <v>37</v>
      </c>
      <c r="D17" s="20">
        <v>17101</v>
      </c>
      <c r="E17" s="3">
        <f>LARGE($P17:$R17,1)+LARGE($P17:$R17,2)+IF('[2]Men''s Epée'!$A$3=1,F17,0)</f>
        <v>399</v>
      </c>
      <c r="F17" s="19"/>
      <c r="G17" s="32">
        <f t="shared" si="1"/>
        <v>24</v>
      </c>
      <c r="H17" s="29">
        <f>IF(OR('[2]Men''s Epée'!$A$3=1,'50 Men''s Epée'!$P$3=TRUE),IF(OR(G17&gt;=65,ISNUMBER(G17)=FALSE),0,VLOOKUP(G17,PointTable,H$3,TRUE)),0)</f>
        <v>189</v>
      </c>
      <c r="I17" s="30">
        <f>VLOOKUP($C17,'Combined Men''s Foil'!$C$4:$I$161,I$1-2,FALSE)</f>
        <v>24</v>
      </c>
      <c r="J17" s="32">
        <f t="shared" si="2"/>
        <v>42</v>
      </c>
      <c r="K17" s="29">
        <f>IF(OR('[2]Men''s Epée'!$A$3=1,'50 Men''s Epée'!$P$3=TRUE),IF(OR(J17&gt;=65,ISNUMBER(J17)=FALSE),0,VLOOKUP(J17,PointTable,K$3,TRUE)),0)</f>
        <v>91</v>
      </c>
      <c r="L17" s="30">
        <f>VLOOKUP($C17,'Combined Men''s Foil'!$C$4:$I$161,L$1-2,FALSE)</f>
        <v>42</v>
      </c>
      <c r="M17" s="4">
        <v>11</v>
      </c>
      <c r="N17" s="5">
        <f>IF(OR('[2]Men''s Epée'!$A$3=1,'50 Men''s Epée'!$R$3=TRUE),IF(OR(M17&gt;=65,ISNUMBER(M17)=FALSE),0,VLOOKUP(M17,PointTable,N$3,TRUE)),0)</f>
        <v>210</v>
      </c>
      <c r="P17">
        <f t="shared" si="3"/>
        <v>189</v>
      </c>
      <c r="Q17">
        <f t="shared" si="4"/>
        <v>91</v>
      </c>
      <c r="R17">
        <f t="shared" si="5"/>
        <v>210</v>
      </c>
      <c r="S17">
        <f>IF('50 Men''s Epée'!P$3=TRUE,H17,0)</f>
        <v>189</v>
      </c>
      <c r="T17">
        <f>IF('50 Men''s Epée'!Q$3=TRUE,K17,0)</f>
        <v>91</v>
      </c>
      <c r="U17">
        <f>IF('50 Men''s Epée'!R$3=TRUE,N17,0)</f>
        <v>210</v>
      </c>
    </row>
    <row r="18" spans="1:21" ht="12.75">
      <c r="A18" s="2" t="str">
        <f t="shared" si="0"/>
        <v>15</v>
      </c>
      <c r="B18" s="2"/>
      <c r="C18" s="33" t="s">
        <v>186</v>
      </c>
      <c r="D18" s="20">
        <v>19079</v>
      </c>
      <c r="E18" s="3">
        <f>LARGE($P18:$R18,1)+LARGE($P18:$R18,2)+IF('[2]Men''s Epée'!$A$3=1,F18,0)</f>
        <v>367</v>
      </c>
      <c r="F18" s="19"/>
      <c r="G18" s="32">
        <f t="shared" si="1"/>
        <v>44</v>
      </c>
      <c r="H18" s="29">
        <f>IF(OR('[2]Men''s Epée'!$A$3=1,'50 Men''s Epée'!$P$3=TRUE),IF(OR(G18&gt;=65,ISNUMBER(G18)=FALSE),0,VLOOKUP(G18,PointTable,H$3,TRUE)),0)</f>
        <v>89</v>
      </c>
      <c r="I18" s="30">
        <f>VLOOKUP($C18,'Combined Men''s Foil'!$C$4:$I$161,I$1-2,FALSE)</f>
        <v>44</v>
      </c>
      <c r="J18" s="32" t="str">
        <f t="shared" si="2"/>
        <v>np</v>
      </c>
      <c r="K18" s="29">
        <f>IF(OR('[2]Men''s Epée'!$A$3=1,'50 Men''s Epée'!$P$3=TRUE),IF(OR(J18&gt;=65,ISNUMBER(J18)=FALSE),0,VLOOKUP(J18,PointTable,K$3,TRUE)),0)</f>
        <v>0</v>
      </c>
      <c r="L18" s="30" t="str">
        <f>VLOOKUP($C18,'Combined Men''s Foil'!$C$4:$I$161,L$1-2,FALSE)</f>
        <v>np</v>
      </c>
      <c r="M18" s="4">
        <v>6</v>
      </c>
      <c r="N18" s="5">
        <f>IF(OR('[2]Men''s Epée'!$A$3=1,'50 Men''s Epée'!$R$3=TRUE),IF(OR(M18&gt;=65,ISNUMBER(M18)=FALSE),0,VLOOKUP(M18,PointTable,N$3,TRUE)),0)</f>
        <v>278</v>
      </c>
      <c r="P18">
        <f t="shared" si="3"/>
        <v>89</v>
      </c>
      <c r="Q18">
        <f t="shared" si="4"/>
        <v>0</v>
      </c>
      <c r="R18">
        <f t="shared" si="5"/>
        <v>278</v>
      </c>
      <c r="S18">
        <f>IF('50 Men''s Epée'!P$3=TRUE,H18,0)</f>
        <v>89</v>
      </c>
      <c r="T18">
        <f>IF('50 Men''s Epée'!Q$3=TRUE,K18,0)</f>
        <v>0</v>
      </c>
      <c r="U18">
        <f>IF('50 Men''s Epée'!R$3=TRUE,N18,0)</f>
        <v>278</v>
      </c>
    </row>
    <row r="19" spans="1:21" ht="12.75">
      <c r="A19" s="2" t="str">
        <f t="shared" si="0"/>
        <v>16</v>
      </c>
      <c r="B19" s="2"/>
      <c r="C19" s="21" t="s">
        <v>152</v>
      </c>
      <c r="D19" s="20">
        <v>17498</v>
      </c>
      <c r="E19" s="3">
        <f>LARGE($P19:$R19,1)+LARGE($P19:$R19,2)+IF('[2]Men''s Epée'!$A$3=1,F19,0)</f>
        <v>314</v>
      </c>
      <c r="F19" s="19"/>
      <c r="G19" s="32" t="str">
        <f>IF(ISERROR(I19),"np",I19)</f>
        <v>np</v>
      </c>
      <c r="H19" s="29">
        <f>IF(OR('[2]Men''s Epée'!$A$3=1,'50 Men''s Epée'!$P$3=TRUE),IF(OR(G19&gt;=65,ISNUMBER(G19)=FALSE),0,VLOOKUP(G19,PointTable,H$3,TRUE)),0)</f>
        <v>0</v>
      </c>
      <c r="I19" s="30" t="str">
        <f>VLOOKUP($C19,'Combined Men''s Foil'!$C$4:$I$161,I$1-2,FALSE)</f>
        <v>np</v>
      </c>
      <c r="J19" s="32">
        <f>IF(ISERROR(L19),"np",L19)</f>
        <v>33</v>
      </c>
      <c r="K19" s="29">
        <f>IF(OR('[2]Men''s Epée'!$A$3=1,'50 Men''s Epée'!$P$3=TRUE),IF(OR(J19&gt;=65,ISNUMBER(J19)=FALSE),0,VLOOKUP(J19,PointTable,K$3,TRUE)),0)</f>
        <v>100</v>
      </c>
      <c r="L19" s="30">
        <f>VLOOKUP($C19,'Combined Men''s Foil'!$C$4:$I$161,L$1-2,FALSE)</f>
        <v>33</v>
      </c>
      <c r="M19" s="4">
        <v>9</v>
      </c>
      <c r="N19" s="5">
        <f>IF(OR('[2]Men''s Epée'!$A$3=1,'50 Men''s Epée'!$R$3=TRUE),IF(OR(M19&gt;=65,ISNUMBER(M19)=FALSE),0,VLOOKUP(M19,PointTable,N$3,TRUE)),0)</f>
        <v>214</v>
      </c>
      <c r="P19">
        <f t="shared" si="3"/>
        <v>0</v>
      </c>
      <c r="Q19">
        <f t="shared" si="4"/>
        <v>100</v>
      </c>
      <c r="R19">
        <f t="shared" si="5"/>
        <v>214</v>
      </c>
      <c r="S19">
        <f>IF('50 Men''s Epée'!P$3=TRUE,H19,0)</f>
        <v>0</v>
      </c>
      <c r="T19">
        <f>IF('50 Men''s Epée'!Q$3=TRUE,K19,0)</f>
        <v>100</v>
      </c>
      <c r="U19">
        <f>IF('50 Men''s Epée'!R$3=TRUE,N19,0)</f>
        <v>214</v>
      </c>
    </row>
    <row r="20" spans="1:21" ht="12.75">
      <c r="A20" s="2" t="str">
        <f t="shared" si="0"/>
        <v>17</v>
      </c>
      <c r="B20" s="2"/>
      <c r="C20" s="21" t="s">
        <v>173</v>
      </c>
      <c r="D20" s="20">
        <v>18111</v>
      </c>
      <c r="E20" s="3">
        <f>LARGE($P20:$R20,1)+LARGE($P20:$R20,2)+IF('[2]Men''s Epée'!$A$3=1,F20,0)</f>
        <v>313.5</v>
      </c>
      <c r="F20" s="19"/>
      <c r="G20" s="32">
        <f>IF(ISERROR(I20),"np",I20)</f>
        <v>11.5</v>
      </c>
      <c r="H20" s="29">
        <f>IF(OR('[2]Men''s Epée'!$A$3=1,'50 Men''s Epée'!$P$3=TRUE),IF(OR(G20&gt;=65,ISNUMBER(G20)=FALSE),0,VLOOKUP(G20,PointTable,H$3,TRUE)),0)</f>
        <v>313.5</v>
      </c>
      <c r="I20" s="30">
        <f>VLOOKUP($C20,'Combined Men''s Foil'!$C$4:$I$161,I$1-2,FALSE)</f>
        <v>11.5</v>
      </c>
      <c r="J20" s="32" t="str">
        <f>IF(ISERROR(L20),"np",L20)</f>
        <v>np</v>
      </c>
      <c r="K20" s="29">
        <f>IF(OR('[2]Men''s Epée'!$A$3=1,'50 Men''s Epée'!$P$3=TRUE),IF(OR(J20&gt;=65,ISNUMBER(J20)=FALSE),0,VLOOKUP(J20,PointTable,K$3,TRUE)),0)</f>
        <v>0</v>
      </c>
      <c r="L20" s="30" t="str">
        <f>VLOOKUP($C20,'Combined Men''s Foil'!$C$4:$I$161,L$1-2,FALSE)</f>
        <v>np</v>
      </c>
      <c r="M20" s="4" t="s">
        <v>3</v>
      </c>
      <c r="N20" s="5">
        <f>IF(OR('[2]Men''s Epée'!$A$3=1,'50 Men''s Epée'!$R$3=TRUE),IF(OR(M20&gt;=65,ISNUMBER(M20)=FALSE),0,VLOOKUP(M20,PointTable,N$3,TRUE)),0)</f>
        <v>0</v>
      </c>
      <c r="P20">
        <f t="shared" si="3"/>
        <v>313.5</v>
      </c>
      <c r="Q20">
        <f t="shared" si="4"/>
        <v>0</v>
      </c>
      <c r="R20">
        <f t="shared" si="5"/>
        <v>0</v>
      </c>
      <c r="S20">
        <f>IF('50 Men''s Epée'!P$3=TRUE,H20,0)</f>
        <v>313.5</v>
      </c>
      <c r="T20">
        <f>IF('50 Men''s Epée'!Q$3=TRUE,K20,0)</f>
        <v>0</v>
      </c>
      <c r="U20">
        <f>IF('50 Men''s Epée'!R$3=TRUE,N20,0)</f>
        <v>0</v>
      </c>
    </row>
    <row r="21" spans="1:21" ht="12.75">
      <c r="A21" s="2" t="str">
        <f t="shared" si="0"/>
        <v>18</v>
      </c>
      <c r="B21" s="2"/>
      <c r="C21" s="33" t="s">
        <v>229</v>
      </c>
      <c r="D21" s="20">
        <v>17069</v>
      </c>
      <c r="E21" s="3">
        <f>LARGE($P21:$R21,1)+LARGE($P21:$R21,2)+IF('[2]Men''s Epée'!$A$3=1,F21,0)</f>
        <v>301</v>
      </c>
      <c r="F21" s="19"/>
      <c r="G21" s="32">
        <f t="shared" si="1"/>
        <v>45</v>
      </c>
      <c r="H21" s="29">
        <f>IF(OR('[2]Men''s Epée'!$A$3=1,'50 Men''s Epée'!$P$3=TRUE),IF(OR(G21&gt;=65,ISNUMBER(G21)=FALSE),0,VLOOKUP(G21,PointTable,H$3,TRUE)),0)</f>
        <v>88</v>
      </c>
      <c r="I21" s="30">
        <f>VLOOKUP($C21,'Combined Men''s Foil'!$C$4:$I$161,I$1-2,FALSE)</f>
        <v>45</v>
      </c>
      <c r="J21" s="32">
        <f t="shared" si="2"/>
        <v>34</v>
      </c>
      <c r="K21" s="29">
        <f>IF(OR('[2]Men''s Epée'!$A$3=1,'50 Men''s Epée'!$P$3=TRUE),IF(OR(J21&gt;=65,ISNUMBER(J21)=FALSE),0,VLOOKUP(J21,PointTable,K$3,TRUE)),0)</f>
        <v>99</v>
      </c>
      <c r="L21" s="30">
        <f>VLOOKUP($C21,'Combined Men''s Foil'!$C$4:$I$161,L$1-2,FALSE)</f>
        <v>34</v>
      </c>
      <c r="M21" s="4">
        <v>15</v>
      </c>
      <c r="N21" s="5">
        <f>IF(OR('[2]Men''s Epée'!$A$3=1,'50 Men''s Epée'!$R$3=TRUE),IF(OR(M21&gt;=65,ISNUMBER(M21)=FALSE),0,VLOOKUP(M21,PointTable,N$3,TRUE)),0)</f>
        <v>202</v>
      </c>
      <c r="P21">
        <f t="shared" si="3"/>
        <v>88</v>
      </c>
      <c r="Q21">
        <f t="shared" si="4"/>
        <v>99</v>
      </c>
      <c r="R21">
        <f t="shared" si="5"/>
        <v>202</v>
      </c>
      <c r="S21">
        <f>IF('50 Men''s Epée'!P$3=TRUE,H21,0)</f>
        <v>88</v>
      </c>
      <c r="T21">
        <f>IF('50 Men''s Epée'!Q$3=TRUE,K21,0)</f>
        <v>99</v>
      </c>
      <c r="U21">
        <f>IF('50 Men''s Epée'!R$3=TRUE,N21,0)</f>
        <v>202</v>
      </c>
    </row>
    <row r="22" spans="1:21" ht="12.75">
      <c r="A22" s="2" t="str">
        <f t="shared" si="0"/>
        <v>19</v>
      </c>
      <c r="B22" s="2"/>
      <c r="C22" s="34" t="s">
        <v>384</v>
      </c>
      <c r="D22" s="20">
        <v>18992</v>
      </c>
      <c r="E22" s="3">
        <f>LARGE($P22:$R22,1)+LARGE($P22:$R22,2)+IF('[2]Men''s Epée'!$A$3=1,F22,0)</f>
        <v>274</v>
      </c>
      <c r="F22" s="19"/>
      <c r="G22" s="32" t="str">
        <f t="shared" si="1"/>
        <v>np</v>
      </c>
      <c r="H22" s="29">
        <f>IF(OR('[2]Men''s Epée'!$A$3=1,'50 Men''s Epée'!$P$3=TRUE),IF(OR(G22&gt;=65,ISNUMBER(G22)=FALSE),0,VLOOKUP(G22,PointTable,H$3,TRUE)),0)</f>
        <v>0</v>
      </c>
      <c r="I22" s="30" t="e">
        <f>VLOOKUP($C22,'Combined Men''s Foil'!$C$4:$I$161,I$1-2,FALSE)</f>
        <v>#N/A</v>
      </c>
      <c r="J22" s="32" t="str">
        <f t="shared" si="2"/>
        <v>np</v>
      </c>
      <c r="K22" s="29">
        <f>IF(OR('[2]Men''s Epée'!$A$3=1,'50 Men''s Epée'!$P$3=TRUE),IF(OR(J22&gt;=65,ISNUMBER(J22)=FALSE),0,VLOOKUP(J22,PointTable,K$3,TRUE)),0)</f>
        <v>0</v>
      </c>
      <c r="L22" s="30" t="e">
        <f>VLOOKUP($C22,'Combined Men''s Foil'!$C$4:$I$161,L$1-2,FALSE)</f>
        <v>#N/A</v>
      </c>
      <c r="M22" s="4">
        <v>8</v>
      </c>
      <c r="N22" s="5">
        <f>IF(OR('[2]Men''s Epée'!$A$3=1,'50 Men''s Epée'!$R$3=TRUE),IF(OR(M22&gt;=65,ISNUMBER(M22)=FALSE),0,VLOOKUP(M22,PointTable,N$3,TRUE)),0)</f>
        <v>274</v>
      </c>
      <c r="P22">
        <f t="shared" si="3"/>
        <v>0</v>
      </c>
      <c r="Q22">
        <f t="shared" si="4"/>
        <v>0</v>
      </c>
      <c r="R22">
        <f t="shared" si="5"/>
        <v>274</v>
      </c>
      <c r="S22">
        <f>IF('50 Men''s Epée'!P$3=TRUE,H22,0)</f>
        <v>0</v>
      </c>
      <c r="T22">
        <f>IF('50 Men''s Epée'!Q$3=TRUE,K22,0)</f>
        <v>0</v>
      </c>
      <c r="U22">
        <f>IF('50 Men''s Epée'!R$3=TRUE,N22,0)</f>
        <v>274</v>
      </c>
    </row>
    <row r="23" spans="1:21" ht="12.75">
      <c r="A23" s="2" t="str">
        <f t="shared" si="0"/>
        <v>20</v>
      </c>
      <c r="B23" s="2"/>
      <c r="C23" s="33" t="s">
        <v>278</v>
      </c>
      <c r="D23" s="20">
        <v>18053</v>
      </c>
      <c r="E23" s="3">
        <f>LARGE($P23:$R23,1)+LARGE($P23:$R23,2)+IF('[2]Men''s Epée'!$A$3=1,F23,0)</f>
        <v>213</v>
      </c>
      <c r="F23" s="19"/>
      <c r="G23" s="32" t="str">
        <f t="shared" si="1"/>
        <v>np</v>
      </c>
      <c r="H23" s="29">
        <f>IF(OR('[2]Men''s Epée'!$A$3=1,'50 Men''s Epée'!$P$3=TRUE),IF(OR(G23&gt;=65,ISNUMBER(G23)=FALSE),0,VLOOKUP(G23,PointTable,H$3,TRUE)),0)</f>
        <v>0</v>
      </c>
      <c r="I23" s="30" t="str">
        <f>VLOOKUP($C23,'Combined Men''s Foil'!$C$4:$I$161,I$1-2,FALSE)</f>
        <v>np</v>
      </c>
      <c r="J23" s="32">
        <f t="shared" si="2"/>
        <v>49</v>
      </c>
      <c r="K23" s="29">
        <f>IF(OR('[2]Men''s Epée'!$A$3=1,'50 Men''s Epée'!$P$3=TRUE),IF(OR(J23&gt;=65,ISNUMBER(J23)=FALSE),0,VLOOKUP(J23,PointTable,K$3,TRUE)),0)</f>
        <v>84</v>
      </c>
      <c r="L23" s="30">
        <f>VLOOKUP($C23,'Combined Men''s Foil'!$C$4:$I$161,L$1-2,FALSE)</f>
        <v>49</v>
      </c>
      <c r="M23" s="4">
        <v>22.5</v>
      </c>
      <c r="N23" s="5">
        <f>IF(OR('[2]Men''s Epée'!$A$3=1,'50 Men''s Epée'!$R$3=TRUE),IF(OR(M23&gt;=65,ISNUMBER(M23)=FALSE),0,VLOOKUP(M23,PointTable,N$3,TRUE)),0)</f>
        <v>129</v>
      </c>
      <c r="P23">
        <f t="shared" si="3"/>
        <v>0</v>
      </c>
      <c r="Q23">
        <f t="shared" si="4"/>
        <v>84</v>
      </c>
      <c r="R23">
        <f t="shared" si="5"/>
        <v>129</v>
      </c>
      <c r="S23">
        <f>IF('50 Men''s Epée'!P$3=TRUE,H23,0)</f>
        <v>0</v>
      </c>
      <c r="T23">
        <f>IF('50 Men''s Epée'!Q$3=TRUE,K23,0)</f>
        <v>84</v>
      </c>
      <c r="U23">
        <f>IF('50 Men''s Epée'!R$3=TRUE,N23,0)</f>
        <v>129</v>
      </c>
    </row>
    <row r="24" spans="1:21" ht="12.75">
      <c r="A24" s="2" t="str">
        <f t="shared" si="0"/>
        <v>21</v>
      </c>
      <c r="B24" s="2"/>
      <c r="C24" s="34" t="s">
        <v>149</v>
      </c>
      <c r="D24" s="20">
        <v>16986</v>
      </c>
      <c r="E24" s="3">
        <f>LARGE($P24:$R24,1)+LARGE($P24:$R24,2)+IF('[2]Men''s Epée'!$A$3=1,F24,0)</f>
        <v>204</v>
      </c>
      <c r="F24" s="19"/>
      <c r="G24" s="32" t="str">
        <f t="shared" si="1"/>
        <v>np</v>
      </c>
      <c r="H24" s="29">
        <f>IF(OR('[2]Men''s Epée'!$A$3=1,'50 Men''s Epée'!$P$3=TRUE),IF(OR(G24&gt;=65,ISNUMBER(G24)=FALSE),0,VLOOKUP(G24,PointTable,H$3,TRUE)),0)</f>
        <v>0</v>
      </c>
      <c r="I24" s="30" t="e">
        <f>VLOOKUP($C24,'Combined Men''s Foil'!$C$4:$I$161,I$1-2,FALSE)</f>
        <v>#N/A</v>
      </c>
      <c r="J24" s="32" t="str">
        <f t="shared" si="2"/>
        <v>np</v>
      </c>
      <c r="K24" s="29">
        <f>IF(OR('[2]Men''s Epée'!$A$3=1,'50 Men''s Epée'!$P$3=TRUE),IF(OR(J24&gt;=65,ISNUMBER(J24)=FALSE),0,VLOOKUP(J24,PointTable,K$3,TRUE)),0)</f>
        <v>0</v>
      </c>
      <c r="L24" s="30" t="e">
        <f>VLOOKUP($C24,'Combined Men''s Foil'!$C$4:$I$161,L$1-2,FALSE)</f>
        <v>#N/A</v>
      </c>
      <c r="M24" s="4">
        <v>14</v>
      </c>
      <c r="N24" s="5">
        <f>IF(OR('[2]Men''s Epée'!$A$3=1,'50 Men''s Epée'!$R$3=TRUE),IF(OR(M24&gt;=65,ISNUMBER(M24)=FALSE),0,VLOOKUP(M24,PointTable,N$3,TRUE)),0)</f>
        <v>204</v>
      </c>
      <c r="P24">
        <f t="shared" si="3"/>
        <v>0</v>
      </c>
      <c r="Q24">
        <f t="shared" si="4"/>
        <v>0</v>
      </c>
      <c r="R24">
        <f t="shared" si="5"/>
        <v>204</v>
      </c>
      <c r="S24">
        <f>IF('50 Men''s Epée'!P$3=TRUE,H24,0)</f>
        <v>0</v>
      </c>
      <c r="T24">
        <f>IF('50 Men''s Epée'!Q$3=TRUE,K24,0)</f>
        <v>0</v>
      </c>
      <c r="U24">
        <f>IF('50 Men''s Epée'!R$3=TRUE,N24,0)</f>
        <v>204</v>
      </c>
    </row>
    <row r="25" spans="1:21" ht="12.75">
      <c r="A25" s="2" t="str">
        <f t="shared" si="0"/>
        <v>22</v>
      </c>
      <c r="B25" s="2"/>
      <c r="C25" s="34" t="s">
        <v>188</v>
      </c>
      <c r="D25" s="20">
        <v>19121</v>
      </c>
      <c r="E25" s="3">
        <f>LARGE($P25:$R25,1)+LARGE($P25:$R25,2)+IF('[2]Men''s Epée'!$A$3=1,F25,0)</f>
        <v>202</v>
      </c>
      <c r="F25" s="19"/>
      <c r="G25" s="32" t="str">
        <f t="shared" si="1"/>
        <v>np</v>
      </c>
      <c r="H25" s="29">
        <f>IF(OR('[2]Men''s Epée'!$A$3=1,'50 Men''s Epée'!$P$3=TRUE),IF(OR(G25&gt;=65,ISNUMBER(G25)=FALSE),0,VLOOKUP(G25,PointTable,H$3,TRUE)),0)</f>
        <v>0</v>
      </c>
      <c r="I25" s="30" t="str">
        <f>VLOOKUP($C25,'Combined Men''s Foil'!$C$4:$I$161,I$1-2,FALSE)</f>
        <v>np</v>
      </c>
      <c r="J25" s="32">
        <f t="shared" si="2"/>
        <v>53</v>
      </c>
      <c r="K25" s="29">
        <f>IF(OR('[2]Men''s Epée'!$A$3=1,'50 Men''s Epée'!$P$3=TRUE),IF(OR(J25&gt;=65,ISNUMBER(J25)=FALSE),0,VLOOKUP(J25,PointTable,K$3,TRUE)),0)</f>
        <v>80</v>
      </c>
      <c r="L25" s="30">
        <f>VLOOKUP($C25,'Combined Men''s Foil'!$C$4:$I$161,L$1-2,FALSE)</f>
        <v>53</v>
      </c>
      <c r="M25" s="4">
        <v>26</v>
      </c>
      <c r="N25" s="5">
        <f>IF(OR('[2]Men''s Epée'!$A$3=1,'50 Men''s Epée'!$R$3=TRUE),IF(OR(M25&gt;=65,ISNUMBER(M25)=FALSE),0,VLOOKUP(M25,PointTable,N$3,TRUE)),0)</f>
        <v>122</v>
      </c>
      <c r="P25">
        <f t="shared" si="3"/>
        <v>0</v>
      </c>
      <c r="Q25">
        <f t="shared" si="4"/>
        <v>80</v>
      </c>
      <c r="R25">
        <f t="shared" si="5"/>
        <v>122</v>
      </c>
      <c r="S25">
        <f>IF('50 Men''s Epée'!P$3=TRUE,H25,0)</f>
        <v>0</v>
      </c>
      <c r="T25">
        <f>IF('50 Men''s Epée'!Q$3=TRUE,K25,0)</f>
        <v>80</v>
      </c>
      <c r="U25">
        <f>IF('50 Men''s Epée'!R$3=TRUE,N25,0)</f>
        <v>122</v>
      </c>
    </row>
    <row r="26" spans="1:21" ht="12.75">
      <c r="A26" s="2" t="str">
        <f t="shared" si="0"/>
        <v>23</v>
      </c>
      <c r="B26" s="2"/>
      <c r="C26" s="34" t="s">
        <v>385</v>
      </c>
      <c r="D26" s="20">
        <v>18800</v>
      </c>
      <c r="E26" s="3">
        <f>LARGE($P26:$R26,1)+LARGE($P26:$R26,2)+IF('[2]Men''s Epée'!$A$3=1,F26,0)</f>
        <v>200</v>
      </c>
      <c r="F26" s="19"/>
      <c r="G26" s="32" t="str">
        <f>IF(ISERROR(I26),"np",I26)</f>
        <v>np</v>
      </c>
      <c r="H26" s="29">
        <f>IF(OR('[2]Men''s Epée'!$A$3=1,'50 Men''s Epée'!$P$3=TRUE),IF(OR(G26&gt;=65,ISNUMBER(G26)=FALSE),0,VLOOKUP(G26,PointTable,H$3,TRUE)),0)</f>
        <v>0</v>
      </c>
      <c r="I26" s="30" t="e">
        <f>VLOOKUP($C26,'Combined Men''s Foil'!$C$4:$I$161,I$1-2,FALSE)</f>
        <v>#N/A</v>
      </c>
      <c r="J26" s="32" t="str">
        <f>IF(ISERROR(L26),"np",L26)</f>
        <v>np</v>
      </c>
      <c r="K26" s="29">
        <f>IF(OR('[2]Men''s Epée'!$A$3=1,'50 Men''s Epée'!$P$3=TRUE),IF(OR(J26&gt;=65,ISNUMBER(J26)=FALSE),0,VLOOKUP(J26,PointTable,K$3,TRUE)),0)</f>
        <v>0</v>
      </c>
      <c r="L26" s="30" t="e">
        <f>VLOOKUP($C26,'Combined Men''s Foil'!$C$4:$I$161,L$1-2,FALSE)</f>
        <v>#N/A</v>
      </c>
      <c r="M26" s="4">
        <v>16</v>
      </c>
      <c r="N26" s="5">
        <f>IF(OR('[2]Men''s Epée'!$A$3=1,'50 Men''s Epée'!$R$3=TRUE),IF(OR(M26&gt;=65,ISNUMBER(M26)=FALSE),0,VLOOKUP(M26,PointTable,N$3,TRUE)),0)</f>
        <v>200</v>
      </c>
      <c r="P26">
        <f t="shared" si="3"/>
        <v>0</v>
      </c>
      <c r="Q26">
        <f t="shared" si="4"/>
        <v>0</v>
      </c>
      <c r="R26">
        <f t="shared" si="5"/>
        <v>200</v>
      </c>
      <c r="S26">
        <f>IF('50 Men''s Epée'!P$3=TRUE,H26,0)</f>
        <v>0</v>
      </c>
      <c r="T26">
        <f>IF('50 Men''s Epée'!Q$3=TRUE,K26,0)</f>
        <v>0</v>
      </c>
      <c r="U26">
        <f>IF('50 Men''s Epée'!R$3=TRUE,N26,0)</f>
        <v>200</v>
      </c>
    </row>
    <row r="27" spans="1:21" ht="12.75">
      <c r="A27" s="2" t="str">
        <f t="shared" si="0"/>
        <v>24</v>
      </c>
      <c r="B27" s="2"/>
      <c r="C27" s="33" t="s">
        <v>40</v>
      </c>
      <c r="D27" s="20">
        <v>19054</v>
      </c>
      <c r="E27" s="3">
        <f>LARGE($P27:$R27,1)+LARGE($P27:$R27,2)+IF('[2]Men''s Epée'!$A$3=1,F27,0)</f>
        <v>198</v>
      </c>
      <c r="F27" s="19"/>
      <c r="G27" s="32">
        <f aca="true" t="shared" si="6" ref="G27:G49">IF(ISERROR(I27),"np",I27)</f>
        <v>21</v>
      </c>
      <c r="H27" s="29">
        <f>IF(OR('[2]Men''s Epée'!$A$3=1,'50 Men''s Epée'!$P$3=TRUE),IF(OR(G27&gt;=65,ISNUMBER(G27)=FALSE),0,VLOOKUP(G27,PointTable,H$3,TRUE)),0)</f>
        <v>198</v>
      </c>
      <c r="I27" s="30">
        <f>VLOOKUP($C27,'Combined Men''s Foil'!$C$4:$I$161,I$1-2,FALSE)</f>
        <v>21</v>
      </c>
      <c r="J27" s="32" t="str">
        <f aca="true" t="shared" si="7" ref="J27:J49">IF(ISERROR(L27),"np",L27)</f>
        <v>np</v>
      </c>
      <c r="K27" s="29">
        <f>IF(OR('[2]Men''s Epée'!$A$3=1,'50 Men''s Epée'!$P$3=TRUE),IF(OR(J27&gt;=65,ISNUMBER(J27)=FALSE),0,VLOOKUP(J27,PointTable,K$3,TRUE)),0)</f>
        <v>0</v>
      </c>
      <c r="L27" s="30" t="str">
        <f>VLOOKUP($C27,'Combined Men''s Foil'!$C$4:$I$161,L$1-2,FALSE)</f>
        <v>np</v>
      </c>
      <c r="M27" s="4" t="s">
        <v>3</v>
      </c>
      <c r="N27" s="5">
        <f>IF(OR('[2]Men''s Epée'!$A$3=1,'50 Men''s Epée'!$R$3=TRUE),IF(OR(M27&gt;=65,ISNUMBER(M27)=FALSE),0,VLOOKUP(M27,PointTable,N$3,TRUE)),0)</f>
        <v>0</v>
      </c>
      <c r="P27">
        <f>H27</f>
        <v>198</v>
      </c>
      <c r="Q27">
        <f>K27</f>
        <v>0</v>
      </c>
      <c r="R27">
        <f>N27</f>
        <v>0</v>
      </c>
      <c r="S27">
        <f>IF('50 Men''s Epée'!P$3=TRUE,H27,0)</f>
        <v>198</v>
      </c>
      <c r="T27">
        <f>IF('50 Men''s Epée'!Q$3=TRUE,K27,0)</f>
        <v>0</v>
      </c>
      <c r="U27">
        <f>IF('50 Men''s Epée'!R$3=TRUE,N27,0)</f>
        <v>0</v>
      </c>
    </row>
    <row r="28" spans="1:21" ht="12.75">
      <c r="A28" s="2" t="str">
        <f t="shared" si="0"/>
        <v>25</v>
      </c>
      <c r="B28" s="2"/>
      <c r="C28" s="21" t="s">
        <v>142</v>
      </c>
      <c r="D28" s="20">
        <v>17311</v>
      </c>
      <c r="E28" s="3">
        <f>LARGE($P28:$R28,1)+LARGE($P28:$R28,2)+IF('[2]Men''s Epée'!$A$3=1,F28,0)</f>
        <v>190</v>
      </c>
      <c r="F28" s="19"/>
      <c r="G28" s="32">
        <f t="shared" si="1"/>
        <v>39</v>
      </c>
      <c r="H28" s="29">
        <f>IF(OR('[2]Men''s Epée'!$A$3=1,'50 Men''s Epée'!$P$3=TRUE),IF(OR(G28&gt;=65,ISNUMBER(G28)=FALSE),0,VLOOKUP(G28,PointTable,H$3,TRUE)),0)</f>
        <v>94</v>
      </c>
      <c r="I28" s="30">
        <f>VLOOKUP($C28,'Combined Men''s Foil'!$C$4:$I$161,I$1-2,FALSE)</f>
        <v>39</v>
      </c>
      <c r="J28" s="32">
        <f t="shared" si="2"/>
        <v>37</v>
      </c>
      <c r="K28" s="29">
        <f>IF(OR('[2]Men''s Epée'!$A$3=1,'50 Men''s Epée'!$P$3=TRUE),IF(OR(J28&gt;=65,ISNUMBER(J28)=FALSE),0,VLOOKUP(J28,PointTable,K$3,TRUE)),0)</f>
        <v>96</v>
      </c>
      <c r="L28" s="30">
        <f>VLOOKUP($C28,'Combined Men''s Foil'!$C$4:$I$161,L$1-2,FALSE)</f>
        <v>37</v>
      </c>
      <c r="M28" s="4" t="s">
        <v>3</v>
      </c>
      <c r="N28" s="5">
        <f>IF(OR('[2]Men''s Epée'!$A$3=1,'50 Men''s Epée'!$R$3=TRUE),IF(OR(M28&gt;=65,ISNUMBER(M28)=FALSE),0,VLOOKUP(M28,PointTable,N$3,TRUE)),0)</f>
        <v>0</v>
      </c>
      <c r="P28">
        <f>H28</f>
        <v>94</v>
      </c>
      <c r="Q28">
        <f>K28</f>
        <v>96</v>
      </c>
      <c r="R28">
        <f>N28</f>
        <v>0</v>
      </c>
      <c r="S28">
        <f>IF('50 Men''s Epée'!P$3=TRUE,H28,0)</f>
        <v>94</v>
      </c>
      <c r="T28">
        <f>IF('50 Men''s Epée'!Q$3=TRUE,K28,0)</f>
        <v>96</v>
      </c>
      <c r="U28">
        <f>IF('50 Men''s Epée'!R$3=TRUE,N28,0)</f>
        <v>0</v>
      </c>
    </row>
    <row r="29" spans="1:21" ht="12.75">
      <c r="A29" s="2" t="str">
        <f t="shared" si="0"/>
        <v>26</v>
      </c>
      <c r="B29" s="2"/>
      <c r="C29" s="33" t="s">
        <v>246</v>
      </c>
      <c r="D29" s="20">
        <v>19199</v>
      </c>
      <c r="E29" s="3">
        <f>LARGE($P29:$R29,1)+LARGE($P29:$R29,2)+IF('[2]Men''s Epée'!$A$3=1,F29,0)</f>
        <v>189</v>
      </c>
      <c r="F29" s="19"/>
      <c r="G29" s="32">
        <f>IF(ISERROR(I29),"np",I29)</f>
        <v>59</v>
      </c>
      <c r="H29" s="29">
        <f>IF(OR('[2]Men''s Epée'!$A$3=1,'50 Men''s Epée'!$P$3=TRUE),IF(OR(G29&gt;=65,ISNUMBER(G29)=FALSE),0,VLOOKUP(G29,PointTable,H$3,TRUE)),0)</f>
        <v>74</v>
      </c>
      <c r="I29" s="30">
        <f>VLOOKUP($C29,'Combined Men''s Foil'!$C$4:$I$161,I$1-2,FALSE)</f>
        <v>59</v>
      </c>
      <c r="J29" s="32" t="str">
        <f>IF(ISERROR(L29),"np",L29)</f>
        <v>np</v>
      </c>
      <c r="K29" s="29">
        <f>IF(OR('[2]Men''s Epée'!$A$3=1,'50 Men''s Epée'!$P$3=TRUE),IF(OR(J29&gt;=65,ISNUMBER(J29)=FALSE),0,VLOOKUP(J29,PointTable,K$3,TRUE)),0)</f>
        <v>0</v>
      </c>
      <c r="L29" s="30" t="str">
        <f>VLOOKUP($C29,'Combined Men''s Foil'!$C$4:$I$161,L$1-2,FALSE)</f>
        <v>np</v>
      </c>
      <c r="M29" s="4">
        <v>29.5</v>
      </c>
      <c r="N29" s="5">
        <f>IF(OR('[2]Men''s Epée'!$A$3=1,'50 Men''s Epée'!$R$3=TRUE),IF(OR(M29&gt;=65,ISNUMBER(M29)=FALSE),0,VLOOKUP(M29,PointTable,N$3,TRUE)),0)</f>
        <v>115</v>
      </c>
      <c r="P29">
        <f>H29</f>
        <v>74</v>
      </c>
      <c r="Q29">
        <f>K29</f>
        <v>0</v>
      </c>
      <c r="R29">
        <f>N29</f>
        <v>115</v>
      </c>
      <c r="S29">
        <f>IF('50 Men''s Epée'!P$3=TRUE,H29,0)</f>
        <v>74</v>
      </c>
      <c r="T29">
        <f>IF('50 Men''s Epée'!Q$3=TRUE,K29,0)</f>
        <v>0</v>
      </c>
      <c r="U29">
        <f>IF('50 Men''s Epée'!R$3=TRUE,N29,0)</f>
        <v>115</v>
      </c>
    </row>
    <row r="30" spans="1:21" ht="12.75">
      <c r="A30" s="2" t="str">
        <f t="shared" si="0"/>
        <v>27</v>
      </c>
      <c r="B30" s="2"/>
      <c r="C30" s="21" t="s">
        <v>25</v>
      </c>
      <c r="D30" s="20">
        <v>16570</v>
      </c>
      <c r="E30" s="3">
        <f>LARGE($P30:$R30,1)+LARGE($P30:$R30,2)+IF('[2]Men''s Epée'!$A$3=1,F30,0)</f>
        <v>188</v>
      </c>
      <c r="F30" s="19"/>
      <c r="G30" s="32">
        <f t="shared" si="1"/>
        <v>38</v>
      </c>
      <c r="H30" s="29">
        <f>IF(OR('[2]Men''s Epée'!$A$3=1,'50 Men''s Epée'!$P$3=TRUE),IF(OR(G30&gt;=65,ISNUMBER(G30)=FALSE),0,VLOOKUP(G30,PointTable,H$3,TRUE)),0)</f>
        <v>95</v>
      </c>
      <c r="I30" s="30">
        <f>VLOOKUP($C30,'Combined Men''s Foil'!$C$4:$I$161,I$1-2,FALSE)</f>
        <v>38</v>
      </c>
      <c r="J30" s="32">
        <f t="shared" si="2"/>
        <v>40</v>
      </c>
      <c r="K30" s="29">
        <f>IF(OR('[2]Men''s Epée'!$A$3=1,'50 Men''s Epée'!$P$3=TRUE),IF(OR(J30&gt;=65,ISNUMBER(J30)=FALSE),0,VLOOKUP(J30,PointTable,K$3,TRUE)),0)</f>
        <v>93</v>
      </c>
      <c r="L30" s="30">
        <f>VLOOKUP($C30,'Combined Men''s Foil'!$C$4:$I$161,L$1-2,FALSE)</f>
        <v>40</v>
      </c>
      <c r="M30" s="4" t="s">
        <v>3</v>
      </c>
      <c r="N30" s="5">
        <f>IF(OR('[2]Men''s Epée'!$A$3=1,'50 Men''s Epée'!$R$3=TRUE),IF(OR(M30&gt;=65,ISNUMBER(M30)=FALSE),0,VLOOKUP(M30,PointTable,N$3,TRUE)),0)</f>
        <v>0</v>
      </c>
      <c r="P30">
        <f t="shared" si="3"/>
        <v>95</v>
      </c>
      <c r="Q30">
        <f t="shared" si="4"/>
        <v>93</v>
      </c>
      <c r="R30">
        <f t="shared" si="5"/>
        <v>0</v>
      </c>
      <c r="S30">
        <f>IF('50 Men''s Epée'!P$3=TRUE,H30,0)</f>
        <v>95</v>
      </c>
      <c r="T30">
        <f>IF('50 Men''s Epée'!Q$3=TRUE,K30,0)</f>
        <v>93</v>
      </c>
      <c r="U30">
        <f>IF('50 Men''s Epée'!R$3=TRUE,N30,0)</f>
        <v>0</v>
      </c>
    </row>
    <row r="31" spans="1:21" ht="12.75">
      <c r="A31" s="2" t="str">
        <f t="shared" si="0"/>
        <v>28</v>
      </c>
      <c r="B31" s="2"/>
      <c r="C31" s="33" t="s">
        <v>245</v>
      </c>
      <c r="D31" s="20">
        <v>17603</v>
      </c>
      <c r="E31" s="3">
        <f>LARGE($P31:$R31,1)+LARGE($P31:$R31,2)+IF('[2]Men''s Epée'!$A$3=1,F31,0)</f>
        <v>185.5</v>
      </c>
      <c r="F31" s="19"/>
      <c r="G31" s="32">
        <f t="shared" si="1"/>
        <v>57.5</v>
      </c>
      <c r="H31" s="29">
        <f>IF(OR('[2]Men''s Epée'!$A$3=1,'50 Men''s Epée'!$P$3=TRUE),IF(OR(G31&gt;=65,ISNUMBER(G31)=FALSE),0,VLOOKUP(G31,PointTable,H$3,TRUE)),0)</f>
        <v>75.5</v>
      </c>
      <c r="I31" s="30">
        <f>VLOOKUP($C31,'Combined Men''s Foil'!$C$4:$I$161,I$1-2,FALSE)</f>
        <v>57.5</v>
      </c>
      <c r="J31" s="32">
        <f t="shared" si="2"/>
        <v>61</v>
      </c>
      <c r="K31" s="29">
        <f>IF(OR('[2]Men''s Epée'!$A$3=1,'50 Men''s Epée'!$P$3=TRUE),IF(OR(J31&gt;=65,ISNUMBER(J31)=FALSE),0,VLOOKUP(J31,PointTable,K$3,TRUE)),0)</f>
        <v>72</v>
      </c>
      <c r="L31" s="30">
        <f>VLOOKUP($C31,'Combined Men''s Foil'!$C$4:$I$161,L$1-2,FALSE)</f>
        <v>61</v>
      </c>
      <c r="M31" s="4">
        <v>32</v>
      </c>
      <c r="N31" s="5">
        <f>IF(OR('[2]Men''s Epée'!$A$3=1,'50 Men''s Epée'!$R$3=TRUE),IF(OR(M31&gt;=65,ISNUMBER(M31)=FALSE),0,VLOOKUP(M31,PointTable,N$3,TRUE)),0)</f>
        <v>110</v>
      </c>
      <c r="P31">
        <f t="shared" si="3"/>
        <v>75.5</v>
      </c>
      <c r="Q31">
        <f t="shared" si="4"/>
        <v>72</v>
      </c>
      <c r="R31">
        <f t="shared" si="5"/>
        <v>110</v>
      </c>
      <c r="S31">
        <f>IF('50 Men''s Epée'!P$3=TRUE,H31,0)</f>
        <v>75.5</v>
      </c>
      <c r="T31">
        <f>IF('50 Men''s Epée'!Q$3=TRUE,K31,0)</f>
        <v>72</v>
      </c>
      <c r="U31">
        <f>IF('50 Men''s Epée'!R$3=TRUE,N31,0)</f>
        <v>110</v>
      </c>
    </row>
    <row r="32" spans="1:21" ht="12.75">
      <c r="A32" s="2" t="str">
        <f t="shared" si="0"/>
        <v>29</v>
      </c>
      <c r="B32" s="2"/>
      <c r="C32" s="21" t="s">
        <v>141</v>
      </c>
      <c r="D32" s="20">
        <v>18979</v>
      </c>
      <c r="E32" s="3">
        <f>LARGE($P32:$R32,1)+LARGE($P32:$R32,2)+IF('[2]Men''s Epée'!$A$3=1,F32,0)</f>
        <v>184</v>
      </c>
      <c r="F32" s="19"/>
      <c r="G32" s="32">
        <f t="shared" si="1"/>
        <v>34</v>
      </c>
      <c r="H32" s="29">
        <f>IF(OR('[2]Men''s Epée'!$A$3=1,'50 Men''s Epée'!$P$3=TRUE),IF(OR(G32&gt;=65,ISNUMBER(G32)=FALSE),0,VLOOKUP(G32,PointTable,H$3,TRUE)),0)</f>
        <v>99</v>
      </c>
      <c r="I32" s="30">
        <f>VLOOKUP($C32,'Combined Men''s Foil'!$C$4:$I$161,I$1-2,FALSE)</f>
        <v>34</v>
      </c>
      <c r="J32" s="32">
        <f t="shared" si="2"/>
        <v>48</v>
      </c>
      <c r="K32" s="29">
        <f>IF(OR('[2]Men''s Epée'!$A$3=1,'50 Men''s Epée'!$P$3=TRUE),IF(OR(J32&gt;=65,ISNUMBER(J32)=FALSE),0,VLOOKUP(J32,PointTable,K$3,TRUE)),0)</f>
        <v>85</v>
      </c>
      <c r="L32" s="30">
        <f>VLOOKUP($C32,'Combined Men''s Foil'!$C$4:$I$161,L$1-2,FALSE)</f>
        <v>48</v>
      </c>
      <c r="M32" s="4" t="s">
        <v>3</v>
      </c>
      <c r="N32" s="5">
        <f>IF(OR('[2]Men''s Epée'!$A$3=1,'50 Men''s Epée'!$R$3=TRUE),IF(OR(M32&gt;=65,ISNUMBER(M32)=FALSE),0,VLOOKUP(M32,PointTable,N$3,TRUE)),0)</f>
        <v>0</v>
      </c>
      <c r="P32">
        <f t="shared" si="3"/>
        <v>99</v>
      </c>
      <c r="Q32">
        <f t="shared" si="4"/>
        <v>85</v>
      </c>
      <c r="R32">
        <f t="shared" si="5"/>
        <v>0</v>
      </c>
      <c r="S32">
        <f>IF('50 Men''s Epée'!P$3=TRUE,H32,0)</f>
        <v>99</v>
      </c>
      <c r="T32">
        <f>IF('50 Men''s Epée'!Q$3=TRUE,K32,0)</f>
        <v>85</v>
      </c>
      <c r="U32">
        <f>IF('50 Men''s Epée'!R$3=TRUE,N32,0)</f>
        <v>0</v>
      </c>
    </row>
    <row r="33" spans="1:21" ht="12.75">
      <c r="A33" s="2" t="str">
        <f t="shared" si="0"/>
        <v>30</v>
      </c>
      <c r="B33" s="2"/>
      <c r="C33" s="21" t="s">
        <v>39</v>
      </c>
      <c r="D33" s="20">
        <v>17308</v>
      </c>
      <c r="E33" s="3">
        <f>LARGE($P33:$R33,1)+LARGE($P33:$R33,2)+IF('[2]Men''s Epée'!$A$3=1,F33,0)</f>
        <v>180</v>
      </c>
      <c r="F33" s="19"/>
      <c r="G33" s="32">
        <f t="shared" si="1"/>
        <v>40</v>
      </c>
      <c r="H33" s="29">
        <f>IF(OR('[2]Men''s Epée'!$A$3=1,'50 Men''s Epée'!$P$3=TRUE),IF(OR(G33&gt;=65,ISNUMBER(G33)=FALSE),0,VLOOKUP(G33,PointTable,H$3,TRUE)),0)</f>
        <v>93</v>
      </c>
      <c r="I33" s="30">
        <f>VLOOKUP($C33,'Combined Men''s Foil'!$C$4:$I$161,I$1-2,FALSE)</f>
        <v>40</v>
      </c>
      <c r="J33" s="32">
        <f t="shared" si="2"/>
        <v>46</v>
      </c>
      <c r="K33" s="29">
        <f>IF(OR('[2]Men''s Epée'!$A$3=1,'50 Men''s Epée'!$P$3=TRUE),IF(OR(J33&gt;=65,ISNUMBER(J33)=FALSE),0,VLOOKUP(J33,PointTable,K$3,TRUE)),0)</f>
        <v>87</v>
      </c>
      <c r="L33" s="30">
        <f>VLOOKUP($C33,'Combined Men''s Foil'!$C$4:$I$161,L$1-2,FALSE)</f>
        <v>46</v>
      </c>
      <c r="M33" s="4" t="s">
        <v>3</v>
      </c>
      <c r="N33" s="5">
        <f>IF(OR('[2]Men''s Epée'!$A$3=1,'50 Men''s Epée'!$R$3=TRUE),IF(OR(M33&gt;=65,ISNUMBER(M33)=FALSE),0,VLOOKUP(M33,PointTable,N$3,TRUE)),0)</f>
        <v>0</v>
      </c>
      <c r="P33">
        <f t="shared" si="3"/>
        <v>93</v>
      </c>
      <c r="Q33">
        <f t="shared" si="4"/>
        <v>87</v>
      </c>
      <c r="R33">
        <f t="shared" si="5"/>
        <v>0</v>
      </c>
      <c r="S33">
        <f>IF('50 Men''s Epée'!P$3=TRUE,H33,0)</f>
        <v>93</v>
      </c>
      <c r="T33">
        <f>IF('50 Men''s Epée'!Q$3=TRUE,K33,0)</f>
        <v>87</v>
      </c>
      <c r="U33">
        <f>IF('50 Men''s Epée'!R$3=TRUE,N33,0)</f>
        <v>0</v>
      </c>
    </row>
    <row r="34" spans="1:21" ht="12.75">
      <c r="A34" s="2" t="str">
        <f t="shared" si="0"/>
        <v>31</v>
      </c>
      <c r="B34" s="2"/>
      <c r="C34" s="33" t="s">
        <v>287</v>
      </c>
      <c r="D34" s="20">
        <v>17713</v>
      </c>
      <c r="E34" s="3">
        <f>LARGE($P34:$R34,1)+LARGE($P34:$R34,2)+IF('[2]Men''s Epée'!$A$3=1,F34,0)</f>
        <v>177</v>
      </c>
      <c r="F34" s="19"/>
      <c r="G34" s="32" t="str">
        <f t="shared" si="1"/>
        <v>np</v>
      </c>
      <c r="H34" s="29">
        <f>IF(OR('[2]Men''s Epée'!$A$3=1,'50 Men''s Epée'!$P$3=TRUE),IF(OR(G34&gt;=65,ISNUMBER(G34)=FALSE),0,VLOOKUP(G34,PointTable,H$3,TRUE)),0)</f>
        <v>0</v>
      </c>
      <c r="I34" s="30" t="str">
        <f>VLOOKUP($C34,'Combined Men''s Foil'!$C$4:$I$161,I$1-2,FALSE)</f>
        <v>np</v>
      </c>
      <c r="J34" s="32">
        <f t="shared" si="2"/>
        <v>28</v>
      </c>
      <c r="K34" s="29">
        <f>IF(OR('[2]Men''s Epée'!$A$3=1,'50 Men''s Epée'!$P$3=TRUE),IF(OR(J34&gt;=65,ISNUMBER(J34)=FALSE),0,VLOOKUP(J34,PointTable,K$3,TRUE)),0)</f>
        <v>177</v>
      </c>
      <c r="L34" s="30">
        <f>VLOOKUP($C34,'Combined Men''s Foil'!$C$4:$I$161,L$1-2,FALSE)</f>
        <v>28</v>
      </c>
      <c r="M34" s="4" t="s">
        <v>3</v>
      </c>
      <c r="N34" s="5">
        <f>IF(OR('[2]Men''s Epée'!$A$3=1,'50 Men''s Epée'!$R$3=TRUE),IF(OR(M34&gt;=65,ISNUMBER(M34)=FALSE),0,VLOOKUP(M34,PointTable,N$3,TRUE)),0)</f>
        <v>0</v>
      </c>
      <c r="P34">
        <f t="shared" si="3"/>
        <v>0</v>
      </c>
      <c r="Q34">
        <f t="shared" si="4"/>
        <v>177</v>
      </c>
      <c r="R34">
        <f t="shared" si="5"/>
        <v>0</v>
      </c>
      <c r="S34">
        <f>IF('50 Men''s Epée'!P$3=TRUE,H34,0)</f>
        <v>0</v>
      </c>
      <c r="T34">
        <f>IF('50 Men''s Epée'!Q$3=TRUE,K34,0)</f>
        <v>177</v>
      </c>
      <c r="U34">
        <f>IF('50 Men''s Epée'!R$3=TRUE,N34,0)</f>
        <v>0</v>
      </c>
    </row>
    <row r="35" spans="1:21" ht="12.75">
      <c r="A35" s="2" t="str">
        <f t="shared" si="0"/>
        <v>32</v>
      </c>
      <c r="B35" s="2"/>
      <c r="C35" s="21" t="s">
        <v>41</v>
      </c>
      <c r="D35" s="20">
        <v>16161</v>
      </c>
      <c r="E35" s="3">
        <f>LARGE($P35:$R35,1)+LARGE($P35:$R35,2)+IF('[2]Men''s Epée'!$A$3=1,F35,0)</f>
        <v>165</v>
      </c>
      <c r="F35" s="19"/>
      <c r="G35" s="32">
        <f t="shared" si="1"/>
        <v>32</v>
      </c>
      <c r="H35" s="29">
        <f>IF(OR('[2]Men''s Epée'!$A$3=1,'50 Men''s Epée'!$P$3=TRUE),IF(OR(G35&gt;=65,ISNUMBER(G35)=FALSE),0,VLOOKUP(G35,PointTable,H$3,TRUE)),0)</f>
        <v>165</v>
      </c>
      <c r="I35" s="30">
        <f>VLOOKUP($C35,'Combined Men''s Foil'!$C$4:$I$161,I$1-2,FALSE)</f>
        <v>32</v>
      </c>
      <c r="J35" s="32" t="str">
        <f t="shared" si="2"/>
        <v>np</v>
      </c>
      <c r="K35" s="29">
        <f>IF(OR('[2]Men''s Epée'!$A$3=1,'50 Men''s Epée'!$P$3=TRUE),IF(OR(J35&gt;=65,ISNUMBER(J35)=FALSE),0,VLOOKUP(J35,PointTable,K$3,TRUE)),0)</f>
        <v>0</v>
      </c>
      <c r="L35" s="30" t="str">
        <f>VLOOKUP($C35,'Combined Men''s Foil'!$C$4:$I$161,L$1-2,FALSE)</f>
        <v>np</v>
      </c>
      <c r="M35" s="4" t="s">
        <v>3</v>
      </c>
      <c r="N35" s="5">
        <f>IF(OR('[2]Men''s Epée'!$A$3=1,'50 Men''s Epée'!$R$3=TRUE),IF(OR(M35&gt;=65,ISNUMBER(M35)=FALSE),0,VLOOKUP(M35,PointTable,N$3,TRUE)),0)</f>
        <v>0</v>
      </c>
      <c r="P35">
        <f t="shared" si="3"/>
        <v>165</v>
      </c>
      <c r="Q35">
        <f t="shared" si="4"/>
        <v>0</v>
      </c>
      <c r="R35">
        <f t="shared" si="5"/>
        <v>0</v>
      </c>
      <c r="S35">
        <f>IF('50 Men''s Epée'!P$3=TRUE,H35,0)</f>
        <v>165</v>
      </c>
      <c r="T35">
        <f>IF('50 Men''s Epée'!Q$3=TRUE,K35,0)</f>
        <v>0</v>
      </c>
      <c r="U35">
        <f>IF('50 Men''s Epée'!R$3=TRUE,N35,0)</f>
        <v>0</v>
      </c>
    </row>
    <row r="36" spans="1:21" ht="12.75">
      <c r="A36" s="2" t="str">
        <f aca="true" t="shared" si="8" ref="A36:A51">IF(E36=0,"",IF(E36=E35,A35,ROW()-3&amp;IF(E36=E37,"T","")))</f>
        <v>33</v>
      </c>
      <c r="B36" s="2"/>
      <c r="C36" s="34" t="s">
        <v>386</v>
      </c>
      <c r="D36" s="20">
        <v>18074</v>
      </c>
      <c r="E36" s="3">
        <f>LARGE($P36:$R36,1)+LARGE($P36:$R36,2)+IF('[2]Men''s Epée'!$A$3=1,F36,0)</f>
        <v>140</v>
      </c>
      <c r="F36" s="19"/>
      <c r="G36" s="32" t="str">
        <f t="shared" si="6"/>
        <v>np</v>
      </c>
      <c r="H36" s="29">
        <f>IF(OR('[2]Men''s Epée'!$A$3=1,'50 Men''s Epée'!$P$3=TRUE),IF(OR(G36&gt;=65,ISNUMBER(G36)=FALSE),0,VLOOKUP(G36,PointTable,H$3,TRUE)),0)</f>
        <v>0</v>
      </c>
      <c r="I36" s="30" t="e">
        <f>VLOOKUP($C36,'Combined Men''s Foil'!$C$4:$I$161,I$1-2,FALSE)</f>
        <v>#N/A</v>
      </c>
      <c r="J36" s="32" t="str">
        <f t="shared" si="7"/>
        <v>np</v>
      </c>
      <c r="K36" s="29">
        <f>IF(OR('[2]Men''s Epée'!$A$3=1,'50 Men''s Epée'!$P$3=TRUE),IF(OR(J36&gt;=65,ISNUMBER(J36)=FALSE),0,VLOOKUP(J36,PointTable,K$3,TRUE)),0)</f>
        <v>0</v>
      </c>
      <c r="L36" s="30" t="e">
        <f>VLOOKUP($C36,'Combined Men''s Foil'!$C$4:$I$161,L$1-2,FALSE)</f>
        <v>#N/A</v>
      </c>
      <c r="M36" s="4">
        <v>17</v>
      </c>
      <c r="N36" s="5">
        <f>IF(OR('[2]Men''s Epée'!$A$3=1,'50 Men''s Epée'!$R$3=TRUE),IF(OR(M36&gt;=65,ISNUMBER(M36)=FALSE),0,VLOOKUP(M36,PointTable,N$3,TRUE)),0)</f>
        <v>140</v>
      </c>
      <c r="P36">
        <f aca="true" t="shared" si="9" ref="P36:P51">H36</f>
        <v>0</v>
      </c>
      <c r="Q36">
        <f aca="true" t="shared" si="10" ref="Q36:Q51">K36</f>
        <v>0</v>
      </c>
      <c r="R36">
        <f aca="true" t="shared" si="11" ref="R36:R51">N36</f>
        <v>140</v>
      </c>
      <c r="S36">
        <f>IF('50 Men''s Epée'!P$3=TRUE,H36,0)</f>
        <v>0</v>
      </c>
      <c r="T36">
        <f>IF('50 Men''s Epée'!Q$3=TRUE,K36,0)</f>
        <v>0</v>
      </c>
      <c r="U36">
        <f>IF('50 Men''s Epée'!R$3=TRUE,N36,0)</f>
        <v>140</v>
      </c>
    </row>
    <row r="37" spans="1:21" ht="12.75">
      <c r="A37" s="2" t="str">
        <f t="shared" si="8"/>
        <v>34</v>
      </c>
      <c r="B37" s="2"/>
      <c r="C37" s="34" t="s">
        <v>387</v>
      </c>
      <c r="D37" s="20">
        <v>18201</v>
      </c>
      <c r="E37" s="3">
        <f>LARGE($P37:$R37,1)+LARGE($P37:$R37,2)+IF('[2]Men''s Epée'!$A$3=1,F37,0)</f>
        <v>138</v>
      </c>
      <c r="F37" s="19"/>
      <c r="G37" s="32" t="str">
        <f t="shared" si="6"/>
        <v>np</v>
      </c>
      <c r="H37" s="29">
        <f>IF(OR('[2]Men''s Epée'!$A$3=1,'50 Men''s Epée'!$P$3=TRUE),IF(OR(G37&gt;=65,ISNUMBER(G37)=FALSE),0,VLOOKUP(G37,PointTable,H$3,TRUE)),0)</f>
        <v>0</v>
      </c>
      <c r="I37" s="30" t="e">
        <f>VLOOKUP($C37,'Combined Men''s Foil'!$C$4:$I$161,I$1-2,FALSE)</f>
        <v>#N/A</v>
      </c>
      <c r="J37" s="32" t="str">
        <f t="shared" si="7"/>
        <v>np</v>
      </c>
      <c r="K37" s="29">
        <f>IF(OR('[2]Men''s Epée'!$A$3=1,'50 Men''s Epée'!$P$3=TRUE),IF(OR(J37&gt;=65,ISNUMBER(J37)=FALSE),0,VLOOKUP(J37,PointTable,K$3,TRUE)),0)</f>
        <v>0</v>
      </c>
      <c r="L37" s="30" t="e">
        <f>VLOOKUP($C37,'Combined Men''s Foil'!$C$4:$I$161,L$1-2,FALSE)</f>
        <v>#N/A</v>
      </c>
      <c r="M37" s="4">
        <v>18</v>
      </c>
      <c r="N37" s="5">
        <f>IF(OR('[2]Men''s Epée'!$A$3=1,'50 Men''s Epée'!$R$3=TRUE),IF(OR(M37&gt;=65,ISNUMBER(M37)=FALSE),0,VLOOKUP(M37,PointTable,N$3,TRUE)),0)</f>
        <v>138</v>
      </c>
      <c r="P37">
        <f t="shared" si="9"/>
        <v>0</v>
      </c>
      <c r="Q37">
        <f t="shared" si="10"/>
        <v>0</v>
      </c>
      <c r="R37">
        <f t="shared" si="11"/>
        <v>138</v>
      </c>
      <c r="S37">
        <f>IF('50 Men''s Epée'!P$3=TRUE,H37,0)</f>
        <v>0</v>
      </c>
      <c r="T37">
        <f>IF('50 Men''s Epée'!Q$3=TRUE,K37,0)</f>
        <v>0</v>
      </c>
      <c r="U37">
        <f>IF('50 Men''s Epée'!R$3=TRUE,N37,0)</f>
        <v>138</v>
      </c>
    </row>
    <row r="38" spans="1:21" ht="12.75">
      <c r="A38" s="2" t="str">
        <f t="shared" si="8"/>
        <v>35</v>
      </c>
      <c r="B38" s="2"/>
      <c r="C38" s="21" t="s">
        <v>111</v>
      </c>
      <c r="D38" s="20">
        <v>15667</v>
      </c>
      <c r="E38" s="3">
        <f>LARGE($P38:$R38,1)+LARGE($P38:$R38,2)+IF('[2]Men''s Epée'!$A$3=1,F38,0)</f>
        <v>136</v>
      </c>
      <c r="F38" s="19"/>
      <c r="G38" s="32" t="str">
        <f t="shared" si="6"/>
        <v>np</v>
      </c>
      <c r="H38" s="29">
        <f>IF(OR('[2]Men''s Epée'!$A$3=1,'50 Men''s Epée'!$P$3=TRUE),IF(OR(G38&gt;=65,ISNUMBER(G38)=FALSE),0,VLOOKUP(G38,PointTable,H$3,TRUE)),0)</f>
        <v>0</v>
      </c>
      <c r="I38" s="30" t="e">
        <f>VLOOKUP($C38,'Combined Men''s Foil'!$C$4:$I$161,I$1-2,FALSE)</f>
        <v>#N/A</v>
      </c>
      <c r="J38" s="32" t="str">
        <f t="shared" si="7"/>
        <v>np</v>
      </c>
      <c r="K38" s="29">
        <f>IF(OR('[2]Men''s Epée'!$A$3=1,'50 Men''s Epée'!$P$3=TRUE),IF(OR(J38&gt;=65,ISNUMBER(J38)=FALSE),0,VLOOKUP(J38,PointTable,K$3,TRUE)),0)</f>
        <v>0</v>
      </c>
      <c r="L38" s="30" t="e">
        <f>VLOOKUP($C38,'Combined Men''s Foil'!$C$4:$I$161,L$1-2,FALSE)</f>
        <v>#N/A</v>
      </c>
      <c r="M38" s="4">
        <v>19</v>
      </c>
      <c r="N38" s="5">
        <f>IF(OR('[2]Men''s Epée'!$A$3=1,'50 Men''s Epée'!$R$3=TRUE),IF(OR(M38&gt;=65,ISNUMBER(M38)=FALSE),0,VLOOKUP(M38,PointTable,N$3,TRUE)),0)</f>
        <v>136</v>
      </c>
      <c r="P38">
        <f t="shared" si="9"/>
        <v>0</v>
      </c>
      <c r="Q38">
        <f t="shared" si="10"/>
        <v>0</v>
      </c>
      <c r="R38">
        <f t="shared" si="11"/>
        <v>136</v>
      </c>
      <c r="S38">
        <f>IF('50 Men''s Epée'!P$3=TRUE,H38,0)</f>
        <v>0</v>
      </c>
      <c r="T38">
        <f>IF('50 Men''s Epée'!Q$3=TRUE,K38,0)</f>
        <v>0</v>
      </c>
      <c r="U38">
        <f>IF('50 Men''s Epée'!R$3=TRUE,N38,0)</f>
        <v>136</v>
      </c>
    </row>
    <row r="39" spans="1:21" ht="12.75">
      <c r="A39" s="2" t="str">
        <f t="shared" si="8"/>
        <v>36T</v>
      </c>
      <c r="B39" s="2"/>
      <c r="C39" s="34" t="s">
        <v>389</v>
      </c>
      <c r="D39" s="20">
        <v>18093</v>
      </c>
      <c r="E39" s="3">
        <f>LARGE($P39:$R39,1)+LARGE($P39:$R39,2)+IF('[2]Men''s Epée'!$A$3=1,F39,0)</f>
        <v>133</v>
      </c>
      <c r="F39" s="19"/>
      <c r="G39" s="32" t="str">
        <f t="shared" si="6"/>
        <v>np</v>
      </c>
      <c r="H39" s="29">
        <f>IF(OR('[2]Men''s Epée'!$A$3=1,'50 Men''s Epée'!$P$3=TRUE),IF(OR(G39&gt;=65,ISNUMBER(G39)=FALSE),0,VLOOKUP(G39,PointTable,H$3,TRUE)),0)</f>
        <v>0</v>
      </c>
      <c r="I39" s="30" t="e">
        <f>VLOOKUP($C39,'Combined Men''s Foil'!$C$4:$I$161,I$1-2,FALSE)</f>
        <v>#N/A</v>
      </c>
      <c r="J39" s="32" t="str">
        <f t="shared" si="7"/>
        <v>np</v>
      </c>
      <c r="K39" s="29">
        <f>IF(OR('[2]Men''s Epée'!$A$3=1,'50 Men''s Epée'!$P$3=TRUE),IF(OR(J39&gt;=65,ISNUMBER(J39)=FALSE),0,VLOOKUP(J39,PointTable,K$3,TRUE)),0)</f>
        <v>0</v>
      </c>
      <c r="L39" s="30" t="e">
        <f>VLOOKUP($C39,'Combined Men''s Foil'!$C$4:$I$161,L$1-2,FALSE)</f>
        <v>#N/A</v>
      </c>
      <c r="M39" s="4">
        <v>20.5</v>
      </c>
      <c r="N39" s="5">
        <f>IF(OR('[2]Men''s Epée'!$A$3=1,'50 Men''s Epée'!$R$3=TRUE),IF(OR(M39&gt;=65,ISNUMBER(M39)=FALSE),0,VLOOKUP(M39,PointTable,N$3,TRUE)),0)</f>
        <v>133</v>
      </c>
      <c r="P39">
        <f t="shared" si="9"/>
        <v>0</v>
      </c>
      <c r="Q39">
        <f t="shared" si="10"/>
        <v>0</v>
      </c>
      <c r="R39">
        <f t="shared" si="11"/>
        <v>133</v>
      </c>
      <c r="S39">
        <f>IF('50 Men''s Epée'!P$3=TRUE,H39,0)</f>
        <v>0</v>
      </c>
      <c r="T39">
        <f>IF('50 Men''s Epée'!Q$3=TRUE,K39,0)</f>
        <v>0</v>
      </c>
      <c r="U39">
        <f>IF('50 Men''s Epée'!R$3=TRUE,N39,0)</f>
        <v>133</v>
      </c>
    </row>
    <row r="40" spans="1:21" ht="12.75">
      <c r="A40" s="2" t="str">
        <f t="shared" si="8"/>
        <v>36T</v>
      </c>
      <c r="B40" s="2"/>
      <c r="C40" s="34" t="s">
        <v>388</v>
      </c>
      <c r="D40" s="20">
        <v>16586</v>
      </c>
      <c r="E40" s="3">
        <f>LARGE($P40:$R40,1)+LARGE($P40:$R40,2)+IF('[2]Men''s Epée'!$A$3=1,F40,0)</f>
        <v>133</v>
      </c>
      <c r="F40" s="19"/>
      <c r="G40" s="32" t="str">
        <f t="shared" si="6"/>
        <v>np</v>
      </c>
      <c r="H40" s="29">
        <f>IF(OR('[2]Men''s Epée'!$A$3=1,'50 Men''s Epée'!$P$3=TRUE),IF(OR(G40&gt;=65,ISNUMBER(G40)=FALSE),0,VLOOKUP(G40,PointTable,H$3,TRUE)),0)</f>
        <v>0</v>
      </c>
      <c r="I40" s="30" t="e">
        <f>VLOOKUP($C40,'Combined Men''s Foil'!$C$4:$I$161,I$1-2,FALSE)</f>
        <v>#N/A</v>
      </c>
      <c r="J40" s="32" t="str">
        <f t="shared" si="7"/>
        <v>np</v>
      </c>
      <c r="K40" s="29">
        <f>IF(OR('[2]Men''s Epée'!$A$3=1,'50 Men''s Epée'!$P$3=TRUE),IF(OR(J40&gt;=65,ISNUMBER(J40)=FALSE),0,VLOOKUP(J40,PointTable,K$3,TRUE)),0)</f>
        <v>0</v>
      </c>
      <c r="L40" s="30" t="e">
        <f>VLOOKUP($C40,'Combined Men''s Foil'!$C$4:$I$161,L$1-2,FALSE)</f>
        <v>#N/A</v>
      </c>
      <c r="M40" s="4">
        <v>20.5</v>
      </c>
      <c r="N40" s="5">
        <f>IF(OR('[2]Men''s Epée'!$A$3=1,'50 Men''s Epée'!$R$3=TRUE),IF(OR(M40&gt;=65,ISNUMBER(M40)=FALSE),0,VLOOKUP(M40,PointTable,N$3,TRUE)),0)</f>
        <v>133</v>
      </c>
      <c r="P40">
        <f t="shared" si="9"/>
        <v>0</v>
      </c>
      <c r="Q40">
        <f t="shared" si="10"/>
        <v>0</v>
      </c>
      <c r="R40">
        <f t="shared" si="11"/>
        <v>133</v>
      </c>
      <c r="S40">
        <f>IF('50 Men''s Epée'!P$3=TRUE,H40,0)</f>
        <v>0</v>
      </c>
      <c r="T40">
        <f>IF('50 Men''s Epée'!Q$3=TRUE,K40,0)</f>
        <v>0</v>
      </c>
      <c r="U40">
        <f>IF('50 Men''s Epée'!R$3=TRUE,N40,0)</f>
        <v>133</v>
      </c>
    </row>
    <row r="41" spans="1:21" ht="12.75">
      <c r="A41" s="2" t="str">
        <f t="shared" si="8"/>
        <v>38</v>
      </c>
      <c r="B41" s="2"/>
      <c r="C41" s="34" t="s">
        <v>390</v>
      </c>
      <c r="D41" s="20">
        <v>18468</v>
      </c>
      <c r="E41" s="3">
        <f>LARGE($P41:$R41,1)+LARGE($P41:$R41,2)+IF('[2]Men''s Epée'!$A$3=1,F41,0)</f>
        <v>129</v>
      </c>
      <c r="F41" s="19"/>
      <c r="G41" s="32" t="str">
        <f t="shared" si="6"/>
        <v>np</v>
      </c>
      <c r="H41" s="29">
        <f>IF(OR('[2]Men''s Epée'!$A$3=1,'50 Men''s Epée'!$P$3=TRUE),IF(OR(G41&gt;=65,ISNUMBER(G41)=FALSE),0,VLOOKUP(G41,PointTable,H$3,TRUE)),0)</f>
        <v>0</v>
      </c>
      <c r="I41" s="30" t="e">
        <f>VLOOKUP($C41,'Combined Men''s Foil'!$C$4:$I$161,I$1-2,FALSE)</f>
        <v>#N/A</v>
      </c>
      <c r="J41" s="32" t="str">
        <f t="shared" si="7"/>
        <v>np</v>
      </c>
      <c r="K41" s="29">
        <f>IF(OR('[2]Men''s Epée'!$A$3=1,'50 Men''s Epée'!$P$3=TRUE),IF(OR(J41&gt;=65,ISNUMBER(J41)=FALSE),0,VLOOKUP(J41,PointTable,K$3,TRUE)),0)</f>
        <v>0</v>
      </c>
      <c r="L41" s="30" t="e">
        <f>VLOOKUP($C41,'Combined Men''s Foil'!$C$4:$I$161,L$1-2,FALSE)</f>
        <v>#N/A</v>
      </c>
      <c r="M41" s="4">
        <v>22.5</v>
      </c>
      <c r="N41" s="5">
        <f>IF(OR('[2]Men''s Epée'!$A$3=1,'50 Men''s Epée'!$R$3=TRUE),IF(OR(M41&gt;=65,ISNUMBER(M41)=FALSE),0,VLOOKUP(M41,PointTable,N$3,TRUE)),0)</f>
        <v>129</v>
      </c>
      <c r="P41">
        <f t="shared" si="9"/>
        <v>0</v>
      </c>
      <c r="Q41">
        <f t="shared" si="10"/>
        <v>0</v>
      </c>
      <c r="R41">
        <f t="shared" si="11"/>
        <v>129</v>
      </c>
      <c r="S41">
        <f>IF('50 Men''s Epée'!P$3=TRUE,H41,0)</f>
        <v>0</v>
      </c>
      <c r="T41">
        <f>IF('50 Men''s Epée'!Q$3=TRUE,K41,0)</f>
        <v>0</v>
      </c>
      <c r="U41">
        <f>IF('50 Men''s Epée'!R$3=TRUE,N41,0)</f>
        <v>129</v>
      </c>
    </row>
    <row r="42" spans="1:21" ht="12.75">
      <c r="A42" s="2" t="str">
        <f t="shared" si="8"/>
        <v>39</v>
      </c>
      <c r="B42" s="2"/>
      <c r="C42" s="34" t="s">
        <v>391</v>
      </c>
      <c r="D42" s="20">
        <v>17682</v>
      </c>
      <c r="E42" s="3">
        <f>LARGE($P42:$R42,1)+LARGE($P42:$R42,2)+IF('[2]Men''s Epée'!$A$3=1,F42,0)</f>
        <v>126</v>
      </c>
      <c r="F42" s="19"/>
      <c r="G42" s="32" t="str">
        <f>IF(ISERROR(I42),"np",I42)</f>
        <v>np</v>
      </c>
      <c r="H42" s="29">
        <f>IF(OR('[2]Men''s Epée'!$A$3=1,'50 Men''s Epée'!$P$3=TRUE),IF(OR(G42&gt;=65,ISNUMBER(G42)=FALSE),0,VLOOKUP(G42,PointTable,H$3,TRUE)),0)</f>
        <v>0</v>
      </c>
      <c r="I42" s="30" t="e">
        <f>VLOOKUP($C42,'Combined Men''s Foil'!$C$4:$I$161,I$1-2,FALSE)</f>
        <v>#N/A</v>
      </c>
      <c r="J42" s="32" t="str">
        <f>IF(ISERROR(L42),"np",L42)</f>
        <v>np</v>
      </c>
      <c r="K42" s="29">
        <f>IF(OR('[2]Men''s Epée'!$A$3=1,'50 Men''s Epée'!$P$3=TRUE),IF(OR(J42&gt;=65,ISNUMBER(J42)=FALSE),0,VLOOKUP(J42,PointTable,K$3,TRUE)),0)</f>
        <v>0</v>
      </c>
      <c r="L42" s="30" t="e">
        <f>VLOOKUP($C42,'Combined Men''s Foil'!$C$4:$I$161,L$1-2,FALSE)</f>
        <v>#N/A</v>
      </c>
      <c r="M42" s="4">
        <v>24</v>
      </c>
      <c r="N42" s="5">
        <f>IF(OR('[2]Men''s Epée'!$A$3=1,'50 Men''s Epée'!$R$3=TRUE),IF(OR(M42&gt;=65,ISNUMBER(M42)=FALSE),0,VLOOKUP(M42,PointTable,N$3,TRUE)),0)</f>
        <v>126</v>
      </c>
      <c r="P42">
        <f t="shared" si="9"/>
        <v>0</v>
      </c>
      <c r="Q42">
        <f t="shared" si="10"/>
        <v>0</v>
      </c>
      <c r="R42">
        <f t="shared" si="11"/>
        <v>126</v>
      </c>
      <c r="S42">
        <f>IF('50 Men''s Epée'!P$3=TRUE,H42,0)</f>
        <v>0</v>
      </c>
      <c r="T42">
        <f>IF('50 Men''s Epée'!Q$3=TRUE,K42,0)</f>
        <v>0</v>
      </c>
      <c r="U42">
        <f>IF('50 Men''s Epée'!R$3=TRUE,N42,0)</f>
        <v>126</v>
      </c>
    </row>
    <row r="43" spans="1:21" ht="12.75">
      <c r="A43" s="2" t="str">
        <f t="shared" si="8"/>
        <v>40</v>
      </c>
      <c r="B43" s="2"/>
      <c r="C43" s="34" t="s">
        <v>392</v>
      </c>
      <c r="D43" s="20">
        <v>18141</v>
      </c>
      <c r="E43" s="3">
        <f>LARGE($P43:$R43,1)+LARGE($P43:$R43,2)+IF('[2]Men''s Epée'!$A$3=1,F43,0)</f>
        <v>124</v>
      </c>
      <c r="F43" s="19"/>
      <c r="G43" s="32" t="str">
        <f t="shared" si="6"/>
        <v>np</v>
      </c>
      <c r="H43" s="29">
        <f>IF(OR('[2]Men''s Epée'!$A$3=1,'50 Men''s Epée'!$P$3=TRUE),IF(OR(G43&gt;=65,ISNUMBER(G43)=FALSE),0,VLOOKUP(G43,PointTable,H$3,TRUE)),0)</f>
        <v>0</v>
      </c>
      <c r="I43" s="30" t="e">
        <f>VLOOKUP($C43,'Combined Men''s Foil'!$C$4:$I$161,I$1-2,FALSE)</f>
        <v>#N/A</v>
      </c>
      <c r="J43" s="32" t="str">
        <f t="shared" si="7"/>
        <v>np</v>
      </c>
      <c r="K43" s="29">
        <f>IF(OR('[2]Men''s Epée'!$A$3=1,'50 Men''s Epée'!$P$3=TRUE),IF(OR(J43&gt;=65,ISNUMBER(J43)=FALSE),0,VLOOKUP(J43,PointTable,K$3,TRUE)),0)</f>
        <v>0</v>
      </c>
      <c r="L43" s="30" t="e">
        <f>VLOOKUP($C43,'Combined Men''s Foil'!$C$4:$I$161,L$1-2,FALSE)</f>
        <v>#N/A</v>
      </c>
      <c r="M43" s="4">
        <v>25</v>
      </c>
      <c r="N43" s="5">
        <f>IF(OR('[2]Men''s Epée'!$A$3=1,'50 Men''s Epée'!$R$3=TRUE),IF(OR(M43&gt;=65,ISNUMBER(M43)=FALSE),0,VLOOKUP(M43,PointTable,N$3,TRUE)),0)</f>
        <v>124</v>
      </c>
      <c r="P43">
        <f t="shared" si="9"/>
        <v>0</v>
      </c>
      <c r="Q43">
        <f t="shared" si="10"/>
        <v>0</v>
      </c>
      <c r="R43">
        <f t="shared" si="11"/>
        <v>124</v>
      </c>
      <c r="S43">
        <f>IF('50 Men''s Epée'!P$3=TRUE,H43,0)</f>
        <v>0</v>
      </c>
      <c r="T43">
        <f>IF('50 Men''s Epée'!Q$3=TRUE,K43,0)</f>
        <v>0</v>
      </c>
      <c r="U43">
        <f>IF('50 Men''s Epée'!R$3=TRUE,N43,0)</f>
        <v>124</v>
      </c>
    </row>
    <row r="44" spans="1:21" ht="12.75">
      <c r="A44" s="2" t="str">
        <f t="shared" si="8"/>
        <v>41</v>
      </c>
      <c r="B44" s="2"/>
      <c r="C44" s="21" t="s">
        <v>110</v>
      </c>
      <c r="D44" s="20">
        <v>17045</v>
      </c>
      <c r="E44" s="3">
        <f>LARGE($P44:$R44,1)+LARGE($P44:$R44,2)+IF('[2]Men''s Epée'!$A$3=1,F44,0)</f>
        <v>120</v>
      </c>
      <c r="F44" s="19"/>
      <c r="G44" s="32" t="str">
        <f t="shared" si="6"/>
        <v>np</v>
      </c>
      <c r="H44" s="29">
        <f>IF(OR('[2]Men''s Epée'!$A$3=1,'50 Men''s Epée'!$P$3=TRUE),IF(OR(G44&gt;=65,ISNUMBER(G44)=FALSE),0,VLOOKUP(G44,PointTable,H$3,TRUE)),0)</f>
        <v>0</v>
      </c>
      <c r="I44" s="30" t="e">
        <f>VLOOKUP($C44,'Combined Men''s Foil'!$C$4:$I$161,I$1-2,FALSE)</f>
        <v>#N/A</v>
      </c>
      <c r="J44" s="32" t="str">
        <f t="shared" si="7"/>
        <v>np</v>
      </c>
      <c r="K44" s="29">
        <f>IF(OR('[2]Men''s Epée'!$A$3=1,'50 Men''s Epée'!$P$3=TRUE),IF(OR(J44&gt;=65,ISNUMBER(J44)=FALSE),0,VLOOKUP(J44,PointTable,K$3,TRUE)),0)</f>
        <v>0</v>
      </c>
      <c r="L44" s="30" t="e">
        <f>VLOOKUP($C44,'Combined Men''s Foil'!$C$4:$I$161,L$1-2,FALSE)</f>
        <v>#N/A</v>
      </c>
      <c r="M44" s="4">
        <v>27</v>
      </c>
      <c r="N44" s="5">
        <f>IF(OR('[2]Men''s Epée'!$A$3=1,'50 Men''s Epée'!$R$3=TRUE),IF(OR(M44&gt;=65,ISNUMBER(M44)=FALSE),0,VLOOKUP(M44,PointTable,N$3,TRUE)),0)</f>
        <v>120</v>
      </c>
      <c r="P44">
        <f t="shared" si="9"/>
        <v>0</v>
      </c>
      <c r="Q44">
        <f t="shared" si="10"/>
        <v>0</v>
      </c>
      <c r="R44">
        <f t="shared" si="11"/>
        <v>120</v>
      </c>
      <c r="S44">
        <f>IF('50 Men''s Epée'!P$3=TRUE,H44,0)</f>
        <v>0</v>
      </c>
      <c r="T44">
        <f>IF('50 Men''s Epée'!Q$3=TRUE,K44,0)</f>
        <v>0</v>
      </c>
      <c r="U44">
        <f>IF('50 Men''s Epée'!R$3=TRUE,N44,0)</f>
        <v>120</v>
      </c>
    </row>
    <row r="45" spans="1:21" ht="12.75">
      <c r="A45" s="2" t="str">
        <f t="shared" si="8"/>
        <v>42</v>
      </c>
      <c r="B45" s="2"/>
      <c r="C45" s="34" t="s">
        <v>85</v>
      </c>
      <c r="D45" s="20">
        <v>17765</v>
      </c>
      <c r="E45" s="3">
        <f>LARGE($P45:$R45,1)+LARGE($P45:$R45,2)+IF('[2]Men''s Epée'!$A$3=1,F45,0)</f>
        <v>118</v>
      </c>
      <c r="F45" s="19"/>
      <c r="G45" s="32" t="str">
        <f t="shared" si="6"/>
        <v>np</v>
      </c>
      <c r="H45" s="29">
        <f>IF(OR('[2]Men''s Epée'!$A$3=1,'50 Men''s Epée'!$P$3=TRUE),IF(OR(G45&gt;=65,ISNUMBER(G45)=FALSE),0,VLOOKUP(G45,PointTable,H$3,TRUE)),0)</f>
        <v>0</v>
      </c>
      <c r="I45" s="30" t="e">
        <f>VLOOKUP($C45,'Combined Men''s Foil'!$C$4:$I$161,I$1-2,FALSE)</f>
        <v>#N/A</v>
      </c>
      <c r="J45" s="32" t="str">
        <f t="shared" si="7"/>
        <v>np</v>
      </c>
      <c r="K45" s="29">
        <f>IF(OR('[2]Men''s Epée'!$A$3=1,'50 Men''s Epée'!$P$3=TRUE),IF(OR(J45&gt;=65,ISNUMBER(J45)=FALSE),0,VLOOKUP(J45,PointTable,K$3,TRUE)),0)</f>
        <v>0</v>
      </c>
      <c r="L45" s="30" t="e">
        <f>VLOOKUP($C45,'Combined Men''s Foil'!$C$4:$I$161,L$1-2,FALSE)</f>
        <v>#N/A</v>
      </c>
      <c r="M45" s="4">
        <v>28</v>
      </c>
      <c r="N45" s="5">
        <f>IF(OR('[2]Men''s Epée'!$A$3=1,'50 Men''s Epée'!$R$3=TRUE),IF(OR(M45&gt;=65,ISNUMBER(M45)=FALSE),0,VLOOKUP(M45,PointTable,N$3,TRUE)),0)</f>
        <v>118</v>
      </c>
      <c r="P45">
        <f t="shared" si="9"/>
        <v>0</v>
      </c>
      <c r="Q45">
        <f t="shared" si="10"/>
        <v>0</v>
      </c>
      <c r="R45">
        <f t="shared" si="11"/>
        <v>118</v>
      </c>
      <c r="S45">
        <f>IF('50 Men''s Epée'!P$3=TRUE,H45,0)</f>
        <v>0</v>
      </c>
      <c r="T45">
        <f>IF('50 Men''s Epée'!Q$3=TRUE,K45,0)</f>
        <v>0</v>
      </c>
      <c r="U45">
        <f>IF('50 Men''s Epée'!R$3=TRUE,N45,0)</f>
        <v>118</v>
      </c>
    </row>
    <row r="46" spans="1:21" ht="12.75">
      <c r="A46" s="2" t="str">
        <f t="shared" si="8"/>
        <v>43</v>
      </c>
      <c r="B46" s="2"/>
      <c r="C46" s="34" t="s">
        <v>393</v>
      </c>
      <c r="D46" s="20">
        <v>18803</v>
      </c>
      <c r="E46" s="3">
        <f>LARGE($P46:$R46,1)+LARGE($P46:$R46,2)+IF('[2]Men''s Epée'!$A$3=1,F46,0)</f>
        <v>115</v>
      </c>
      <c r="F46" s="19"/>
      <c r="G46" s="32" t="str">
        <f t="shared" si="6"/>
        <v>np</v>
      </c>
      <c r="H46" s="29">
        <f>IF(OR('[2]Men''s Epée'!$A$3=1,'50 Men''s Epée'!$P$3=TRUE),IF(OR(G46&gt;=65,ISNUMBER(G46)=FALSE),0,VLOOKUP(G46,PointTable,H$3,TRUE)),0)</f>
        <v>0</v>
      </c>
      <c r="I46" s="30" t="e">
        <f>VLOOKUP($C46,'Combined Men''s Foil'!$C$4:$I$161,I$1-2,FALSE)</f>
        <v>#N/A</v>
      </c>
      <c r="J46" s="32" t="str">
        <f t="shared" si="7"/>
        <v>np</v>
      </c>
      <c r="K46" s="29">
        <f>IF(OR('[2]Men''s Epée'!$A$3=1,'50 Men''s Epée'!$P$3=TRUE),IF(OR(J46&gt;=65,ISNUMBER(J46)=FALSE),0,VLOOKUP(J46,PointTable,K$3,TRUE)),0)</f>
        <v>0</v>
      </c>
      <c r="L46" s="30" t="e">
        <f>VLOOKUP($C46,'Combined Men''s Foil'!$C$4:$I$161,L$1-2,FALSE)</f>
        <v>#N/A</v>
      </c>
      <c r="M46" s="4">
        <v>29.5</v>
      </c>
      <c r="N46" s="5">
        <f>IF(OR('[2]Men''s Epée'!$A$3=1,'50 Men''s Epée'!$R$3=TRUE),IF(OR(M46&gt;=65,ISNUMBER(M46)=FALSE),0,VLOOKUP(M46,PointTable,N$3,TRUE)),0)</f>
        <v>115</v>
      </c>
      <c r="P46">
        <f t="shared" si="9"/>
        <v>0</v>
      </c>
      <c r="Q46">
        <f t="shared" si="10"/>
        <v>0</v>
      </c>
      <c r="R46">
        <f t="shared" si="11"/>
        <v>115</v>
      </c>
      <c r="S46">
        <f>IF('50 Men''s Epée'!P$3=TRUE,H46,0)</f>
        <v>0</v>
      </c>
      <c r="T46">
        <f>IF('50 Men''s Epée'!Q$3=TRUE,K46,0)</f>
        <v>0</v>
      </c>
      <c r="U46">
        <f>IF('50 Men''s Epée'!R$3=TRUE,N46,0)</f>
        <v>115</v>
      </c>
    </row>
    <row r="47" spans="1:21" ht="12.75">
      <c r="A47" s="2" t="str">
        <f t="shared" si="8"/>
        <v>44</v>
      </c>
      <c r="B47" s="2"/>
      <c r="C47" s="34" t="s">
        <v>359</v>
      </c>
      <c r="D47" s="20">
        <v>15818</v>
      </c>
      <c r="E47" s="3">
        <f>LARGE($P47:$R47,1)+LARGE($P47:$R47,2)+IF('[2]Men''s Epée'!$A$3=1,F47,0)</f>
        <v>112</v>
      </c>
      <c r="F47" s="19"/>
      <c r="G47" s="32" t="str">
        <f t="shared" si="6"/>
        <v>np</v>
      </c>
      <c r="H47" s="29">
        <f>IF(OR('[2]Men''s Epée'!$A$3=1,'50 Men''s Epée'!$P$3=TRUE),IF(OR(G47&gt;=65,ISNUMBER(G47)=FALSE),0,VLOOKUP(G47,PointTable,H$3,TRUE)),0)</f>
        <v>0</v>
      </c>
      <c r="I47" s="30" t="e">
        <f>VLOOKUP($C47,'Combined Men''s Foil'!$C$4:$I$161,I$1-2,FALSE)</f>
        <v>#N/A</v>
      </c>
      <c r="J47" s="32" t="str">
        <f t="shared" si="7"/>
        <v>np</v>
      </c>
      <c r="K47" s="29">
        <f>IF(OR('[2]Men''s Epée'!$A$3=1,'50 Men''s Epée'!$P$3=TRUE),IF(OR(J47&gt;=65,ISNUMBER(J47)=FALSE),0,VLOOKUP(J47,PointTable,K$3,TRUE)),0)</f>
        <v>0</v>
      </c>
      <c r="L47" s="30" t="e">
        <f>VLOOKUP($C47,'Combined Men''s Foil'!$C$4:$I$161,L$1-2,FALSE)</f>
        <v>#N/A</v>
      </c>
      <c r="M47" s="4">
        <v>31</v>
      </c>
      <c r="N47" s="5">
        <f>IF(OR('[2]Men''s Epée'!$A$3=1,'50 Men''s Epée'!$R$3=TRUE),IF(OR(M47&gt;=65,ISNUMBER(M47)=FALSE),0,VLOOKUP(M47,PointTable,N$3,TRUE)),0)</f>
        <v>112</v>
      </c>
      <c r="P47">
        <f t="shared" si="9"/>
        <v>0</v>
      </c>
      <c r="Q47">
        <f t="shared" si="10"/>
        <v>0</v>
      </c>
      <c r="R47">
        <f t="shared" si="11"/>
        <v>112</v>
      </c>
      <c r="S47">
        <f>IF('50 Men''s Epée'!P$3=TRUE,H47,0)</f>
        <v>0</v>
      </c>
      <c r="T47">
        <f>IF('50 Men''s Epée'!Q$3=TRUE,K47,0)</f>
        <v>0</v>
      </c>
      <c r="U47">
        <f>IF('50 Men''s Epée'!R$3=TRUE,N47,0)</f>
        <v>112</v>
      </c>
    </row>
    <row r="48" spans="1:21" ht="12.75">
      <c r="A48" s="2" t="str">
        <f t="shared" si="8"/>
        <v>45</v>
      </c>
      <c r="B48" s="2"/>
      <c r="C48" s="33" t="s">
        <v>249</v>
      </c>
      <c r="D48" s="20">
        <v>18565</v>
      </c>
      <c r="E48" s="3">
        <f>LARGE($P48:$R48,1)+LARGE($P48:$R48,2)+IF('[2]Men''s Epée'!$A$3=1,F48,0)</f>
        <v>85</v>
      </c>
      <c r="F48" s="19"/>
      <c r="G48" s="32">
        <f t="shared" si="6"/>
        <v>48</v>
      </c>
      <c r="H48" s="29">
        <f>IF(OR('[2]Men''s Epée'!$A$3=1,'50 Men''s Epée'!$P$3=TRUE),IF(OR(G48&gt;=65,ISNUMBER(G48)=FALSE),0,VLOOKUP(G48,PointTable,H$3,TRUE)),0)</f>
        <v>85</v>
      </c>
      <c r="I48" s="30">
        <f>VLOOKUP($C48,'Combined Men''s Foil'!$C$4:$I$161,I$1-2,FALSE)</f>
        <v>48</v>
      </c>
      <c r="J48" s="32" t="str">
        <f t="shared" si="7"/>
        <v>np</v>
      </c>
      <c r="K48" s="29">
        <f>IF(OR('[2]Men''s Epée'!$A$3=1,'50 Men''s Epée'!$P$3=TRUE),IF(OR(J48&gt;=65,ISNUMBER(J48)=FALSE),0,VLOOKUP(J48,PointTable,K$3,TRUE)),0)</f>
        <v>0</v>
      </c>
      <c r="L48" s="30" t="str">
        <f>VLOOKUP($C48,'Combined Men''s Foil'!$C$4:$I$161,L$1-2,FALSE)</f>
        <v>np</v>
      </c>
      <c r="M48" s="4" t="s">
        <v>3</v>
      </c>
      <c r="N48" s="5">
        <f>IF(OR('[2]Men''s Epée'!$A$3=1,'50 Men''s Epée'!$R$3=TRUE),IF(OR(M48&gt;=65,ISNUMBER(M48)=FALSE),0,VLOOKUP(M48,PointTable,N$3,TRUE)),0)</f>
        <v>0</v>
      </c>
      <c r="P48">
        <f t="shared" si="9"/>
        <v>85</v>
      </c>
      <c r="Q48">
        <f t="shared" si="10"/>
        <v>0</v>
      </c>
      <c r="R48">
        <f t="shared" si="11"/>
        <v>0</v>
      </c>
      <c r="S48">
        <f>IF('50 Men''s Epée'!P$3=TRUE,H48,0)</f>
        <v>85</v>
      </c>
      <c r="T48">
        <f>IF('50 Men''s Epée'!Q$3=TRUE,K48,0)</f>
        <v>0</v>
      </c>
      <c r="U48">
        <f>IF('50 Men''s Epée'!R$3=TRUE,N48,0)</f>
        <v>0</v>
      </c>
    </row>
    <row r="49" spans="1:21" ht="12.75">
      <c r="A49" s="2" t="str">
        <f t="shared" si="8"/>
        <v>46</v>
      </c>
      <c r="B49" s="2"/>
      <c r="C49" s="33" t="s">
        <v>238</v>
      </c>
      <c r="D49" s="20">
        <v>18546</v>
      </c>
      <c r="E49" s="3">
        <f>LARGE($P49:$R49,1)+LARGE($P49:$R49,2)+IF('[2]Men''s Epée'!$A$3=1,F49,0)</f>
        <v>83</v>
      </c>
      <c r="F49" s="19"/>
      <c r="G49" s="32">
        <f t="shared" si="6"/>
        <v>50</v>
      </c>
      <c r="H49" s="29">
        <f>IF(OR('[2]Men''s Epée'!$A$3=1,'50 Men''s Epée'!$P$3=TRUE),IF(OR(G49&gt;=65,ISNUMBER(G49)=FALSE),0,VLOOKUP(G49,PointTable,H$3,TRUE)),0)</f>
        <v>83</v>
      </c>
      <c r="I49" s="30">
        <f>VLOOKUP($C49,'Combined Men''s Foil'!$C$4:$I$161,I$1-2,FALSE)</f>
        <v>50</v>
      </c>
      <c r="J49" s="32" t="str">
        <f t="shared" si="7"/>
        <v>np</v>
      </c>
      <c r="K49" s="29">
        <f>IF(OR('[2]Men''s Epée'!$A$3=1,'50 Men''s Epée'!$P$3=TRUE),IF(OR(J49&gt;=65,ISNUMBER(J49)=FALSE),0,VLOOKUP(J49,PointTable,K$3,TRUE)),0)</f>
        <v>0</v>
      </c>
      <c r="L49" s="30" t="str">
        <f>VLOOKUP($C49,'Combined Men''s Foil'!$C$4:$I$161,L$1-2,FALSE)</f>
        <v>np</v>
      </c>
      <c r="M49" s="4" t="s">
        <v>3</v>
      </c>
      <c r="N49" s="5">
        <f>IF(OR('[2]Men''s Epée'!$A$3=1,'50 Men''s Epée'!$R$3=TRUE),IF(OR(M49&gt;=65,ISNUMBER(M49)=FALSE),0,VLOOKUP(M49,PointTable,N$3,TRUE)),0)</f>
        <v>0</v>
      </c>
      <c r="P49">
        <f t="shared" si="9"/>
        <v>83</v>
      </c>
      <c r="Q49">
        <f t="shared" si="10"/>
        <v>0</v>
      </c>
      <c r="R49">
        <f t="shared" si="11"/>
        <v>0</v>
      </c>
      <c r="S49">
        <f>IF('50 Men''s Epée'!P$3=TRUE,H49,0)</f>
        <v>83</v>
      </c>
      <c r="T49">
        <f>IF('50 Men''s Epée'!Q$3=TRUE,K49,0)</f>
        <v>0</v>
      </c>
      <c r="U49">
        <f>IF('50 Men''s Epée'!R$3=TRUE,N49,0)</f>
        <v>0</v>
      </c>
    </row>
    <row r="50" spans="1:21" ht="12.75">
      <c r="A50" s="2" t="str">
        <f t="shared" si="8"/>
        <v>47</v>
      </c>
      <c r="B50" s="2"/>
      <c r="C50" s="21" t="s">
        <v>146</v>
      </c>
      <c r="D50" s="20">
        <v>18527</v>
      </c>
      <c r="E50" s="3">
        <f>LARGE($P50:$R50,1)+LARGE($P50:$R50,2)+IF('[2]Men''s Epée'!$A$3=1,F50,0)</f>
        <v>78</v>
      </c>
      <c r="F50" s="19"/>
      <c r="G50" s="32" t="str">
        <f t="shared" si="1"/>
        <v>np</v>
      </c>
      <c r="H50" s="29">
        <f>IF(OR('[2]Men''s Epée'!$A$3=1,'50 Men''s Epée'!$P$3=TRUE),IF(OR(G50&gt;=65,ISNUMBER(G50)=FALSE),0,VLOOKUP(G50,PointTable,H$3,TRUE)),0)</f>
        <v>0</v>
      </c>
      <c r="I50" s="30" t="str">
        <f>VLOOKUP($C50,'Combined Men''s Foil'!$C$4:$I$161,I$1-2,FALSE)</f>
        <v>np</v>
      </c>
      <c r="J50" s="32">
        <f t="shared" si="2"/>
        <v>55</v>
      </c>
      <c r="K50" s="29">
        <f>IF(OR('[2]Men''s Epée'!$A$3=1,'50 Men''s Epée'!$P$3=TRUE),IF(OR(J50&gt;=65,ISNUMBER(J50)=FALSE),0,VLOOKUP(J50,PointTable,K$3,TRUE)),0)</f>
        <v>78</v>
      </c>
      <c r="L50" s="30">
        <f>VLOOKUP($C50,'Combined Men''s Foil'!$C$4:$I$161,L$1-2,FALSE)</f>
        <v>55</v>
      </c>
      <c r="M50" s="4" t="s">
        <v>3</v>
      </c>
      <c r="N50" s="5">
        <f>IF(OR('[2]Men''s Epée'!$A$3=1,'50 Men''s Epée'!$R$3=TRUE),IF(OR(M50&gt;=65,ISNUMBER(M50)=FALSE),0,VLOOKUP(M50,PointTable,N$3,TRUE)),0)</f>
        <v>0</v>
      </c>
      <c r="P50">
        <f t="shared" si="9"/>
        <v>0</v>
      </c>
      <c r="Q50">
        <f t="shared" si="10"/>
        <v>78</v>
      </c>
      <c r="R50">
        <f t="shared" si="11"/>
        <v>0</v>
      </c>
      <c r="S50">
        <f>IF('50 Men''s Epée'!P$3=TRUE,H50,0)</f>
        <v>0</v>
      </c>
      <c r="T50">
        <f>IF('50 Men''s Epée'!Q$3=TRUE,K50,0)</f>
        <v>78</v>
      </c>
      <c r="U50">
        <f>IF('50 Men''s Epée'!R$3=TRUE,N50,0)</f>
        <v>0</v>
      </c>
    </row>
    <row r="51" spans="1:21" ht="12.75">
      <c r="A51" s="2" t="str">
        <f t="shared" si="8"/>
        <v>48</v>
      </c>
      <c r="B51" s="2"/>
      <c r="C51" s="33" t="s">
        <v>135</v>
      </c>
      <c r="D51" s="20">
        <v>17148</v>
      </c>
      <c r="E51" s="3">
        <f>LARGE($P51:$R51,1)+LARGE($P51:$R51,2)+IF('[2]Men''s Epée'!$A$3=1,F51,0)</f>
        <v>70</v>
      </c>
      <c r="F51" s="19"/>
      <c r="G51" s="32">
        <f>IF(ISERROR(I51),"np",I51)</f>
        <v>63</v>
      </c>
      <c r="H51" s="29">
        <f>IF(OR('[2]Men''s Epée'!$A$3=1,'50 Men''s Epée'!$P$3=TRUE),IF(OR(G51&gt;=65,ISNUMBER(G51)=FALSE),0,VLOOKUP(G51,PointTable,H$3,TRUE)),0)</f>
        <v>70</v>
      </c>
      <c r="I51" s="30">
        <f>VLOOKUP($C51,'Combined Men''s Foil'!$C$4:$I$161,I$1-2,FALSE)</f>
        <v>63</v>
      </c>
      <c r="J51" s="32" t="str">
        <f>IF(ISERROR(L51),"np",L51)</f>
        <v>np</v>
      </c>
      <c r="K51" s="29">
        <f>IF(OR('[2]Men''s Epée'!$A$3=1,'50 Men''s Epée'!$P$3=TRUE),IF(OR(J51&gt;=65,ISNUMBER(J51)=FALSE),0,VLOOKUP(J51,PointTable,K$3,TRUE)),0)</f>
        <v>0</v>
      </c>
      <c r="L51" s="30" t="str">
        <f>VLOOKUP($C51,'Combined Men''s Foil'!$C$4:$I$161,L$1-2,FALSE)</f>
        <v>np</v>
      </c>
      <c r="M51" s="4" t="s">
        <v>3</v>
      </c>
      <c r="N51" s="5">
        <f>IF(OR('[2]Men''s Epée'!$A$3=1,'50 Men''s Epée'!$R$3=TRUE),IF(OR(M51&gt;=65,ISNUMBER(M51)=FALSE),0,VLOOKUP(M51,PointTable,N$3,TRUE)),0)</f>
        <v>0</v>
      </c>
      <c r="P51">
        <f t="shared" si="9"/>
        <v>70</v>
      </c>
      <c r="Q51">
        <f t="shared" si="10"/>
        <v>0</v>
      </c>
      <c r="R51">
        <f t="shared" si="11"/>
        <v>0</v>
      </c>
      <c r="S51">
        <f>IF('50 Men''s Epée'!P$3=TRUE,H51,0)</f>
        <v>70</v>
      </c>
      <c r="T51">
        <f>IF('50 Men''s Epée'!Q$3=TRUE,K51,0)</f>
        <v>0</v>
      </c>
      <c r="U51">
        <f>IF('50 Men''s Epée'!R$3=TRUE,N51,0)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 topLeftCell="A1">
      <selection activeCell="A4" sqref="A4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Men''s Saber'!$G$1:$J$3,3,FALSE)</f>
        <v>7</v>
      </c>
      <c r="J1" s="23" t="s">
        <v>271</v>
      </c>
      <c r="K1" s="10"/>
      <c r="L1" s="25">
        <f>HLOOKUP(J1,'Combined Men''s Saber'!$G$1:$J$3,3,FALSE)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Men''s Saber'!R2C"&amp;I1,FALSE)</f>
        <v>I</v>
      </c>
      <c r="H2" s="25" t="str">
        <f ca="1">INDIRECT("'Combined Men''s Saber'!R2C"&amp;I1+1,FALSE)</f>
        <v>Dec 2001&lt;BR&gt;VET</v>
      </c>
      <c r="I2" s="22"/>
      <c r="J2" s="23" t="str">
        <f ca="1">INDIRECT("'Combined Men''s Saber'!R2C"&amp;L1,FALSE)</f>
        <v>I</v>
      </c>
      <c r="K2" s="25" t="str">
        <f ca="1">INDIRECT("'Combined Men''s Saber'!R2C"&amp;L1+1,FALSE)</f>
        <v>Mar 2002&lt;BR&gt;VET</v>
      </c>
      <c r="L2" s="22"/>
      <c r="M2" s="13" t="s">
        <v>219</v>
      </c>
      <c r="N2" s="17" t="s">
        <v>322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36">IF(E4=0,"",IF(E4=E3,A3,ROW()-3&amp;IF(E4=E5,"T","")))</f>
        <v>1</v>
      </c>
      <c r="B4" s="2"/>
      <c r="C4" s="33" t="s">
        <v>270</v>
      </c>
      <c r="D4" s="20">
        <v>19040</v>
      </c>
      <c r="E4" s="3">
        <f>LARGE($P4:$R4,1)+LARGE($P4:$R4,2)+IF('[2]Men''s Epée'!$A$3=1,F4,0)</f>
        <v>1017</v>
      </c>
      <c r="F4" s="19"/>
      <c r="G4" s="32">
        <f aca="true" t="shared" si="1" ref="G4:G36">IF(ISERROR(I4),"np",I4)</f>
        <v>6</v>
      </c>
      <c r="H4" s="29">
        <f>IF(OR('[2]Men''s Epée'!$A$3=1,'50 Men''s Epée'!$P$3=TRUE),IF(OR(G4&gt;=65,ISNUMBER(G4)=FALSE),0,VLOOKUP(G4,PointTable,H$3,TRUE)),0)</f>
        <v>417</v>
      </c>
      <c r="I4" s="30">
        <f>VLOOKUP($C4,'Combined Men''s Saber'!$C$4:$I$175,I$1-2,FALSE)</f>
        <v>6</v>
      </c>
      <c r="J4" s="32">
        <f aca="true" t="shared" si="2" ref="J4:J36">IF(ISERROR(L4),"np",L4)</f>
        <v>1</v>
      </c>
      <c r="K4" s="29">
        <f>IF(OR('[2]Men''s Epée'!$A$3=1,'50 Men''s Epée'!$P$3=TRUE),IF(OR(J4&gt;=65,ISNUMBER(J4)=FALSE),0,VLOOKUP(J4,PointTable,K$3,TRUE)),0)</f>
        <v>600</v>
      </c>
      <c r="L4" s="30">
        <f>VLOOKUP($C4,'Combined Men''s Saber'!$C$4:$I$175,L$1-2,FALSE)</f>
        <v>1</v>
      </c>
      <c r="M4" s="4" t="s">
        <v>3</v>
      </c>
      <c r="N4" s="5">
        <f>IF(OR('[2]Men''s Epée'!$A$3=1,'50 Men''s Epée'!$R$3=TRUE),IF(OR(M4&gt;=65,ISNUMBER(M4)=FALSE),0,VLOOKUP(M4,PointTable,N$3,TRUE)),0)</f>
        <v>0</v>
      </c>
      <c r="P4">
        <f aca="true" t="shared" si="3" ref="P4:P15">H4</f>
        <v>417</v>
      </c>
      <c r="Q4">
        <f aca="true" t="shared" si="4" ref="Q4:Q15">K4</f>
        <v>600</v>
      </c>
      <c r="R4">
        <f aca="true" t="shared" si="5" ref="R4:R15">N4</f>
        <v>0</v>
      </c>
      <c r="S4">
        <f>IF('50 Men''s Epée'!P$3=TRUE,H4,0)</f>
        <v>417</v>
      </c>
      <c r="T4">
        <f>IF('50 Men''s Epée'!Q$3=TRUE,K4,0)</f>
        <v>600</v>
      </c>
      <c r="U4">
        <f>IF('50 Men''s Epée'!R$3=TRUE,N4,0)</f>
        <v>0</v>
      </c>
    </row>
    <row r="5" spans="1:21" ht="12.75">
      <c r="A5" s="2" t="str">
        <f t="shared" si="0"/>
        <v>2</v>
      </c>
      <c r="B5" s="2"/>
      <c r="C5" s="33" t="s">
        <v>251</v>
      </c>
      <c r="D5" s="20">
        <v>19046</v>
      </c>
      <c r="E5" s="3">
        <f>LARGE($P5:$R5,1)+LARGE($P5:$R5,2)+IF('[2]Men''s Epée'!$A$3=1,F5,0)</f>
        <v>970.5</v>
      </c>
      <c r="F5" s="19"/>
      <c r="G5" s="32">
        <f t="shared" si="1"/>
        <v>2</v>
      </c>
      <c r="H5" s="29">
        <f>IF(OR('[2]Men''s Epée'!$A$3=1,'50 Men''s Epée'!$P$3=TRUE),IF(OR(G5&gt;=65,ISNUMBER(G5)=FALSE),0,VLOOKUP(G5,PointTable,H$3,TRUE)),0)</f>
        <v>552</v>
      </c>
      <c r="I5" s="30">
        <f>VLOOKUP($C5,'Combined Men''s Saber'!$C$4:$I$175,I$1-2,FALSE)</f>
        <v>2</v>
      </c>
      <c r="J5" s="32">
        <f t="shared" si="2"/>
        <v>5.5</v>
      </c>
      <c r="K5" s="29">
        <f>IF(OR('[2]Men''s Epée'!$A$3=1,'50 Men''s Epée'!$P$3=TRUE),IF(OR(J5&gt;=65,ISNUMBER(J5)=FALSE),0,VLOOKUP(J5,PointTable,K$3,TRUE)),0)</f>
        <v>418.5</v>
      </c>
      <c r="L5" s="30">
        <f>VLOOKUP($C5,'Combined Men''s Saber'!$C$4:$I$175,L$1-2,FALSE)</f>
        <v>5.5</v>
      </c>
      <c r="M5" s="4" t="s">
        <v>3</v>
      </c>
      <c r="N5" s="5">
        <f>IF(OR('[2]Men''s Epée'!$A$3=1,'50 Men''s Epée'!$R$3=TRUE),IF(OR(M5&gt;=65,ISNUMBER(M5)=FALSE),0,VLOOKUP(M5,PointTable,N$3,TRUE)),0)</f>
        <v>0</v>
      </c>
      <c r="P5">
        <f t="shared" si="3"/>
        <v>552</v>
      </c>
      <c r="Q5">
        <f t="shared" si="4"/>
        <v>418.5</v>
      </c>
      <c r="R5">
        <f t="shared" si="5"/>
        <v>0</v>
      </c>
      <c r="S5">
        <f>IF('50 Men''s Epée'!P$3=TRUE,H5,0)</f>
        <v>552</v>
      </c>
      <c r="T5">
        <f>IF('50 Men''s Epée'!Q$3=TRUE,K5,0)</f>
        <v>418.5</v>
      </c>
      <c r="U5">
        <f>IF('50 Men''s Epée'!R$3=TRUE,N5,0)</f>
        <v>0</v>
      </c>
    </row>
    <row r="6" spans="1:21" ht="12.75">
      <c r="A6" s="2" t="str">
        <f t="shared" si="0"/>
        <v>3</v>
      </c>
      <c r="B6" s="2"/>
      <c r="C6" s="33" t="s">
        <v>198</v>
      </c>
      <c r="D6" s="20">
        <v>19004</v>
      </c>
      <c r="E6" s="3">
        <f>LARGE($P6:$R6,1)+LARGE($P6:$R6,2)+IF('[2]Men''s Epée'!$A$3=1,F6,0)</f>
        <v>952</v>
      </c>
      <c r="F6" s="19"/>
      <c r="G6" s="32">
        <f>IF(ISERROR(I6),"np",I6)</f>
        <v>14</v>
      </c>
      <c r="H6" s="29">
        <f>IF(OR('[2]Men''s Epée'!$A$3=1,'50 Men''s Epée'!$P$3=TRUE),IF(OR(G6&gt;=65,ISNUMBER(G6)=FALSE),0,VLOOKUP(G6,PointTable,H$3,TRUE)),0)</f>
        <v>306</v>
      </c>
      <c r="I6" s="30">
        <f>VLOOKUP($C6,'Combined Men''s Saber'!$C$4:$I$175,I$1-2,FALSE)</f>
        <v>14</v>
      </c>
      <c r="J6" s="32">
        <f>IF(ISERROR(L6),"np",L6)</f>
        <v>2</v>
      </c>
      <c r="K6" s="29">
        <f>IF(OR('[2]Men''s Epée'!$A$3=1,'50 Men''s Epée'!$P$3=TRUE),IF(OR(J6&gt;=65,ISNUMBER(J6)=FALSE),0,VLOOKUP(J6,PointTable,K$3,TRUE)),0)</f>
        <v>552</v>
      </c>
      <c r="L6" s="30">
        <f>VLOOKUP($C6,'Combined Men''s Saber'!$C$4:$I$175,L$1-2,FALSE)</f>
        <v>2</v>
      </c>
      <c r="M6" s="4">
        <v>1</v>
      </c>
      <c r="N6" s="5">
        <f>IF(OR('[2]Men''s Epée'!$A$3=1,'50 Men''s Epée'!$R$3=TRUE),IF(OR(M6&gt;=65,ISNUMBER(M6)=FALSE),0,VLOOKUP(M6,PointTable,N$3,TRUE)),0)</f>
        <v>400</v>
      </c>
      <c r="P6">
        <f t="shared" si="3"/>
        <v>306</v>
      </c>
      <c r="Q6">
        <f t="shared" si="4"/>
        <v>552</v>
      </c>
      <c r="R6">
        <f t="shared" si="5"/>
        <v>400</v>
      </c>
      <c r="S6">
        <f>IF('50 Men''s Epée'!P$3=TRUE,H6,0)</f>
        <v>306</v>
      </c>
      <c r="T6">
        <f>IF('50 Men''s Epée'!Q$3=TRUE,K6,0)</f>
        <v>552</v>
      </c>
      <c r="U6">
        <f>IF('50 Men''s Epée'!R$3=TRUE,N6,0)</f>
        <v>400</v>
      </c>
    </row>
    <row r="7" spans="1:21" ht="12.75">
      <c r="A7" s="2" t="str">
        <f t="shared" si="0"/>
        <v>4</v>
      </c>
      <c r="B7" s="2"/>
      <c r="C7" s="21" t="s">
        <v>105</v>
      </c>
      <c r="D7" s="20">
        <v>18464</v>
      </c>
      <c r="E7" s="3">
        <f>LARGE($P7:$R7,1)+LARGE($P7:$R7,2)+IF('[2]Men''s Epée'!$A$3=1,F7,0)</f>
        <v>924</v>
      </c>
      <c r="F7" s="19"/>
      <c r="G7" s="32">
        <f t="shared" si="1"/>
        <v>7</v>
      </c>
      <c r="H7" s="29">
        <f>IF(OR('[2]Men''s Epée'!$A$3=1,'50 Men''s Epée'!$P$3=TRUE),IF(OR(G7&gt;=65,ISNUMBER(G7)=FALSE),0,VLOOKUP(G7,PointTable,H$3,TRUE)),0)</f>
        <v>414</v>
      </c>
      <c r="I7" s="30">
        <f>VLOOKUP($C7,'Combined Men''s Saber'!$C$4:$I$175,I$1-2,FALSE)</f>
        <v>7</v>
      </c>
      <c r="J7" s="32">
        <f t="shared" si="2"/>
        <v>3</v>
      </c>
      <c r="K7" s="29">
        <f>IF(OR('[2]Men''s Epée'!$A$3=1,'50 Men''s Epée'!$P$3=TRUE),IF(OR(J7&gt;=65,ISNUMBER(J7)=FALSE),0,VLOOKUP(J7,PointTable,K$3,TRUE)),0)</f>
        <v>510</v>
      </c>
      <c r="L7" s="30">
        <f>VLOOKUP($C7,'Combined Men''s Saber'!$C$4:$I$175,L$1-2,FALSE)</f>
        <v>3</v>
      </c>
      <c r="M7" s="4" t="s">
        <v>3</v>
      </c>
      <c r="N7" s="5">
        <f>IF(OR('[2]Men''s Epée'!$A$3=1,'50 Men''s Epée'!$R$3=TRUE),IF(OR(M7&gt;=65,ISNUMBER(M7)=FALSE),0,VLOOKUP(M7,PointTable,N$3,TRUE)),0)</f>
        <v>0</v>
      </c>
      <c r="P7">
        <f t="shared" si="3"/>
        <v>414</v>
      </c>
      <c r="Q7">
        <f t="shared" si="4"/>
        <v>510</v>
      </c>
      <c r="R7">
        <f t="shared" si="5"/>
        <v>0</v>
      </c>
      <c r="S7">
        <f>IF('50 Men''s Epée'!P$3=TRUE,H7,0)</f>
        <v>414</v>
      </c>
      <c r="T7">
        <f>IF('50 Men''s Epée'!Q$3=TRUE,K7,0)</f>
        <v>510</v>
      </c>
      <c r="U7">
        <f>IF('50 Men''s Epée'!R$3=TRUE,N7,0)</f>
        <v>0</v>
      </c>
    </row>
    <row r="8" spans="1:21" ht="12.75">
      <c r="A8" s="2" t="str">
        <f t="shared" si="0"/>
        <v>5</v>
      </c>
      <c r="B8" s="2"/>
      <c r="C8" s="21" t="s">
        <v>56</v>
      </c>
      <c r="D8" s="20">
        <v>18244</v>
      </c>
      <c r="E8" s="3">
        <f>LARGE($P8:$R8,1)+LARGE($P8:$R8,2)+IF('[2]Men''s Epée'!$A$3=1,F8,0)</f>
        <v>921</v>
      </c>
      <c r="F8" s="19"/>
      <c r="G8" s="32">
        <f>IF(ISERROR(I8),"np",I8)</f>
        <v>8</v>
      </c>
      <c r="H8" s="29">
        <f>IF(OR('[2]Men''s Epée'!$A$3=1,'50 Men''s Epée'!$P$3=TRUE),IF(OR(G8&gt;=65,ISNUMBER(G8)=FALSE),0,VLOOKUP(G8,PointTable,H$3,TRUE)),0)</f>
        <v>411</v>
      </c>
      <c r="I8" s="30">
        <f>VLOOKUP($C8,'Combined Men''s Saber'!$C$4:$I$175,I$1-2,FALSE)</f>
        <v>8</v>
      </c>
      <c r="J8" s="32">
        <f>IF(ISERROR(L8),"np",L8)</f>
        <v>3</v>
      </c>
      <c r="K8" s="29">
        <f>IF(OR('[2]Men''s Epée'!$A$3=1,'50 Men''s Epée'!$P$3=TRUE),IF(OR(J8&gt;=65,ISNUMBER(J8)=FALSE),0,VLOOKUP(J8,PointTable,K$3,TRUE)),0)</f>
        <v>510</v>
      </c>
      <c r="L8" s="30">
        <f>VLOOKUP($C8,'Combined Men''s Saber'!$C$4:$I$175,L$1-2,FALSE)</f>
        <v>3</v>
      </c>
      <c r="M8" s="4">
        <v>7</v>
      </c>
      <c r="N8" s="5">
        <f>IF(OR('[2]Men''s Epée'!$A$3=1,'50 Men''s Epée'!$R$3=TRUE),IF(OR(M8&gt;=65,ISNUMBER(M8)=FALSE),0,VLOOKUP(M8,PointTable,N$3,TRUE)),0)</f>
        <v>276</v>
      </c>
      <c r="P8">
        <f t="shared" si="3"/>
        <v>411</v>
      </c>
      <c r="Q8">
        <f t="shared" si="4"/>
        <v>510</v>
      </c>
      <c r="R8">
        <f t="shared" si="5"/>
        <v>276</v>
      </c>
      <c r="S8">
        <f>IF('50 Men''s Epée'!P$3=TRUE,H8,0)</f>
        <v>411</v>
      </c>
      <c r="T8">
        <f>IF('50 Men''s Epée'!Q$3=TRUE,K8,0)</f>
        <v>510</v>
      </c>
      <c r="U8">
        <f>IF('50 Men''s Epée'!R$3=TRUE,N8,0)</f>
        <v>276</v>
      </c>
    </row>
    <row r="9" spans="1:21" ht="12.75">
      <c r="A9" s="2" t="str">
        <f t="shared" si="0"/>
        <v>6</v>
      </c>
      <c r="B9" s="2"/>
      <c r="C9" s="21" t="s">
        <v>48</v>
      </c>
      <c r="D9" s="20">
        <v>17250</v>
      </c>
      <c r="E9" s="3">
        <f>LARGE($P9:$R9,1)+LARGE($P9:$R9,2)+IF('[2]Men''s Epée'!$A$3=1,F9,0)</f>
        <v>850</v>
      </c>
      <c r="F9" s="19"/>
      <c r="G9" s="32">
        <f t="shared" si="1"/>
        <v>3</v>
      </c>
      <c r="H9" s="29">
        <f>IF(OR('[2]Men''s Epée'!$A$3=1,'50 Men''s Epée'!$P$3=TRUE),IF(OR(G9&gt;=65,ISNUMBER(G9)=FALSE),0,VLOOKUP(G9,PointTable,H$3,TRUE)),0)</f>
        <v>510</v>
      </c>
      <c r="I9" s="30">
        <f>VLOOKUP($C9,'Combined Men''s Saber'!$C$4:$I$175,I$1-2,FALSE)</f>
        <v>3</v>
      </c>
      <c r="J9" s="32">
        <f t="shared" si="2"/>
        <v>19</v>
      </c>
      <c r="K9" s="29">
        <f>IF(OR('[2]Men''s Epée'!$A$3=1,'50 Men''s Epée'!$P$3=TRUE),IF(OR(J9&gt;=65,ISNUMBER(J9)=FALSE),0,VLOOKUP(J9,PointTable,K$3,TRUE)),0)</f>
        <v>204</v>
      </c>
      <c r="L9" s="30">
        <f>VLOOKUP($C9,'Combined Men''s Saber'!$C$4:$I$175,L$1-2,FALSE)</f>
        <v>19</v>
      </c>
      <c r="M9" s="4">
        <v>3</v>
      </c>
      <c r="N9" s="5">
        <f>IF(OR('[2]Men''s Epée'!$A$3=1,'50 Men''s Epée'!$R$3=TRUE),IF(OR(M9&gt;=65,ISNUMBER(M9)=FALSE),0,VLOOKUP(M9,PointTable,N$3,TRUE)),0)</f>
        <v>340</v>
      </c>
      <c r="P9">
        <f t="shared" si="3"/>
        <v>510</v>
      </c>
      <c r="Q9">
        <f t="shared" si="4"/>
        <v>204</v>
      </c>
      <c r="R9">
        <f t="shared" si="5"/>
        <v>340</v>
      </c>
      <c r="S9">
        <f>IF('50 Men''s Epée'!P$3=TRUE,H9,0)</f>
        <v>510</v>
      </c>
      <c r="T9">
        <f>IF('50 Men''s Epée'!Q$3=TRUE,K9,0)</f>
        <v>204</v>
      </c>
      <c r="U9">
        <f>IF('50 Men''s Epée'!R$3=TRUE,N9,0)</f>
        <v>340</v>
      </c>
    </row>
    <row r="10" spans="1:21" ht="12.75">
      <c r="A10" s="2" t="str">
        <f t="shared" si="0"/>
        <v>7</v>
      </c>
      <c r="B10" s="2"/>
      <c r="C10" s="33" t="s">
        <v>38</v>
      </c>
      <c r="D10" s="20">
        <v>19109</v>
      </c>
      <c r="E10" s="3">
        <f>LARGE($P10:$R10,1)+LARGE($P10:$R10,2)+IF('[2]Men''s Epée'!$A$3=1,F10,0)</f>
        <v>652</v>
      </c>
      <c r="F10" s="19"/>
      <c r="G10" s="32">
        <f>IF(ISERROR(I10),"np",I10)</f>
        <v>24</v>
      </c>
      <c r="H10" s="29">
        <f>IF(OR('[2]Men''s Epée'!$A$3=1,'50 Men''s Epée'!$P$3=TRUE),IF(OR(G10&gt;=65,ISNUMBER(G10)=FALSE),0,VLOOKUP(G10,PointTable,H$3,TRUE)),0)</f>
        <v>189</v>
      </c>
      <c r="I10" s="30">
        <f>VLOOKUP($C10,'Combined Men''s Saber'!$C$4:$I$175,I$1-2,FALSE)</f>
        <v>24</v>
      </c>
      <c r="J10" s="32">
        <f>IF(ISERROR(L10),"np",L10)</f>
        <v>12</v>
      </c>
      <c r="K10" s="29">
        <f>IF(OR('[2]Men''s Epée'!$A$3=1,'50 Men''s Epée'!$P$3=TRUE),IF(OR(J10&gt;=65,ISNUMBER(J10)=FALSE),0,VLOOKUP(J10,PointTable,K$3,TRUE)),0)</f>
        <v>312</v>
      </c>
      <c r="L10" s="30">
        <f>VLOOKUP($C10,'Combined Men''s Saber'!$C$4:$I$175,L$1-2,FALSE)</f>
        <v>12</v>
      </c>
      <c r="M10" s="4">
        <v>3</v>
      </c>
      <c r="N10" s="5">
        <f>IF(OR('[2]Men''s Epée'!$A$3=1,'50 Men''s Epée'!$R$3=TRUE),IF(OR(M10&gt;=65,ISNUMBER(M10)=FALSE),0,VLOOKUP(M10,PointTable,N$3,TRUE)),0)</f>
        <v>340</v>
      </c>
      <c r="P10">
        <f t="shared" si="3"/>
        <v>189</v>
      </c>
      <c r="Q10">
        <f t="shared" si="4"/>
        <v>312</v>
      </c>
      <c r="R10">
        <f t="shared" si="5"/>
        <v>340</v>
      </c>
      <c r="S10">
        <f>IF('50 Men''s Epée'!P$3=TRUE,H10,0)</f>
        <v>189</v>
      </c>
      <c r="T10">
        <f>IF('50 Men''s Epée'!Q$3=TRUE,K10,0)</f>
        <v>312</v>
      </c>
      <c r="U10">
        <f>IF('50 Men''s Epée'!R$3=TRUE,N10,0)</f>
        <v>340</v>
      </c>
    </row>
    <row r="11" spans="1:21" ht="12.75">
      <c r="A11" s="2" t="str">
        <f t="shared" si="0"/>
        <v>8</v>
      </c>
      <c r="B11" s="2"/>
      <c r="C11" s="21" t="s">
        <v>130</v>
      </c>
      <c r="D11" s="20">
        <v>17602</v>
      </c>
      <c r="E11" s="3">
        <f>LARGE($P11:$R11,1)+LARGE($P11:$R11,2)+IF('[2]Men''s Epée'!$A$3=1,F11,0)</f>
        <v>618</v>
      </c>
      <c r="F11" s="19"/>
      <c r="G11" s="32">
        <f t="shared" si="1"/>
        <v>15</v>
      </c>
      <c r="H11" s="29">
        <f>IF(OR('[2]Men''s Epée'!$A$3=1,'50 Men''s Epée'!$P$3=TRUE),IF(OR(G11&gt;=65,ISNUMBER(G11)=FALSE),0,VLOOKUP(G11,PointTable,H$3,TRUE)),0)</f>
        <v>303</v>
      </c>
      <c r="I11" s="30">
        <f>VLOOKUP($C11,'Combined Men''s Saber'!$C$4:$I$175,I$1-2,FALSE)</f>
        <v>15</v>
      </c>
      <c r="J11" s="32">
        <f t="shared" si="2"/>
        <v>11</v>
      </c>
      <c r="K11" s="29">
        <f>IF(OR('[2]Men''s Epée'!$A$3=1,'50 Men''s Epée'!$P$3=TRUE),IF(OR(J11&gt;=65,ISNUMBER(J11)=FALSE),0,VLOOKUP(J11,PointTable,K$3,TRUE)),0)</f>
        <v>315</v>
      </c>
      <c r="L11" s="30">
        <f>VLOOKUP($C11,'Combined Men''s Saber'!$C$4:$I$175,L$1-2,FALSE)</f>
        <v>11</v>
      </c>
      <c r="M11" s="4" t="s">
        <v>3</v>
      </c>
      <c r="N11" s="5">
        <f>IF(OR('[2]Men''s Epée'!$A$3=1,'50 Men''s Epée'!$R$3=TRUE),IF(OR(M11&gt;=65,ISNUMBER(M11)=FALSE),0,VLOOKUP(M11,PointTable,N$3,TRUE)),0)</f>
        <v>0</v>
      </c>
      <c r="P11">
        <f t="shared" si="3"/>
        <v>303</v>
      </c>
      <c r="Q11">
        <f t="shared" si="4"/>
        <v>315</v>
      </c>
      <c r="R11">
        <f t="shared" si="5"/>
        <v>0</v>
      </c>
      <c r="S11">
        <f>IF('50 Men''s Epée'!P$3=TRUE,H11,0)</f>
        <v>303</v>
      </c>
      <c r="T11">
        <f>IF('50 Men''s Epée'!Q$3=TRUE,K11,0)</f>
        <v>315</v>
      </c>
      <c r="U11">
        <f>IF('50 Men''s Epée'!R$3=TRUE,N11,0)</f>
        <v>0</v>
      </c>
    </row>
    <row r="12" spans="1:21" ht="12.75">
      <c r="A12" s="2" t="str">
        <f t="shared" si="0"/>
        <v>9</v>
      </c>
      <c r="B12" s="2"/>
      <c r="C12" s="21" t="s">
        <v>49</v>
      </c>
      <c r="D12" s="20">
        <v>18285</v>
      </c>
      <c r="E12" s="3">
        <f>LARGE($P12:$R12,1)+LARGE($P12:$R12,2)+IF('[2]Men''s Epée'!$A$3=1,F12,0)</f>
        <v>601</v>
      </c>
      <c r="F12" s="19"/>
      <c r="G12" s="32">
        <f t="shared" si="1"/>
        <v>21.5</v>
      </c>
      <c r="H12" s="29">
        <f>IF(OR('[2]Men''s Epée'!$A$3=1,'50 Men''s Epée'!$P$3=TRUE),IF(OR(G12&gt;=65,ISNUMBER(G12)=FALSE),0,VLOOKUP(G12,PointTable,H$3,TRUE)),0)</f>
        <v>196.5</v>
      </c>
      <c r="I12" s="30">
        <f>VLOOKUP($C12,'Combined Men''s Saber'!$C$4:$I$175,I$1-2,FALSE)</f>
        <v>21.5</v>
      </c>
      <c r="J12" s="32">
        <f t="shared" si="2"/>
        <v>9</v>
      </c>
      <c r="K12" s="29">
        <f>IF(OR('[2]Men''s Epée'!$A$3=1,'50 Men''s Epée'!$P$3=TRUE),IF(OR(J12&gt;=65,ISNUMBER(J12)=FALSE),0,VLOOKUP(J12,PointTable,K$3,TRUE)),0)</f>
        <v>321</v>
      </c>
      <c r="L12" s="30">
        <f>VLOOKUP($C12,'Combined Men''s Saber'!$C$4:$I$175,L$1-2,FALSE)</f>
        <v>9</v>
      </c>
      <c r="M12" s="4">
        <v>5</v>
      </c>
      <c r="N12" s="5">
        <f>IF(OR('[2]Men''s Epée'!$A$3=1,'50 Men''s Epée'!$R$3=TRUE),IF(OR(M12&gt;=65,ISNUMBER(M12)=FALSE),0,VLOOKUP(M12,PointTable,N$3,TRUE)),0)</f>
        <v>280</v>
      </c>
      <c r="P12">
        <f t="shared" si="3"/>
        <v>196.5</v>
      </c>
      <c r="Q12">
        <f t="shared" si="4"/>
        <v>321</v>
      </c>
      <c r="R12">
        <f t="shared" si="5"/>
        <v>280</v>
      </c>
      <c r="S12">
        <f>IF('50 Men''s Epée'!P$3=TRUE,H12,0)</f>
        <v>196.5</v>
      </c>
      <c r="T12">
        <f>IF('50 Men''s Epée'!Q$3=TRUE,K12,0)</f>
        <v>321</v>
      </c>
      <c r="U12">
        <f>IF('50 Men''s Epée'!R$3=TRUE,N12,0)</f>
        <v>280</v>
      </c>
    </row>
    <row r="13" spans="1:21" ht="12.75">
      <c r="A13" s="2" t="str">
        <f t="shared" si="0"/>
        <v>10</v>
      </c>
      <c r="B13" s="2"/>
      <c r="C13" s="21" t="s">
        <v>90</v>
      </c>
      <c r="D13" s="20">
        <v>15644</v>
      </c>
      <c r="E13" s="3">
        <f>LARGE($P13:$R13,1)+LARGE($P13:$R13,2)+IF('[2]Men''s Epée'!$A$3=1,F13,0)</f>
        <v>593</v>
      </c>
      <c r="F13" s="19"/>
      <c r="G13" s="32">
        <f>IF(ISERROR(I13),"np",I13)</f>
        <v>11</v>
      </c>
      <c r="H13" s="29">
        <f>IF(OR('[2]Men''s Epée'!$A$3=1,'50 Men''s Epée'!$P$3=TRUE),IF(OR(G13&gt;=65,ISNUMBER(G13)=FALSE),0,VLOOKUP(G13,PointTable,H$3,TRUE)),0)</f>
        <v>315</v>
      </c>
      <c r="I13" s="30">
        <f>VLOOKUP($C13,'Combined Men''s Saber'!$C$4:$I$175,I$1-2,FALSE)</f>
        <v>11</v>
      </c>
      <c r="J13" s="32" t="str">
        <f>IF(ISERROR(L13),"np",L13)</f>
        <v>np</v>
      </c>
      <c r="K13" s="29">
        <f>IF(OR('[2]Men''s Epée'!$A$3=1,'50 Men''s Epée'!$P$3=TRUE),IF(OR(J13&gt;=65,ISNUMBER(J13)=FALSE),0,VLOOKUP(J13,PointTable,K$3,TRUE)),0)</f>
        <v>0</v>
      </c>
      <c r="L13" s="30" t="str">
        <f>VLOOKUP($C13,'Combined Men''s Saber'!$C$4:$I$175,L$1-2,FALSE)</f>
        <v>np</v>
      </c>
      <c r="M13" s="4">
        <v>6</v>
      </c>
      <c r="N13" s="5">
        <f>IF(OR('[2]Men''s Epée'!$A$3=1,'50 Men''s Epée'!$R$3=TRUE),IF(OR(M13&gt;=65,ISNUMBER(M13)=FALSE),0,VLOOKUP(M13,PointTable,N$3,TRUE)),0)</f>
        <v>278</v>
      </c>
      <c r="P13">
        <f t="shared" si="3"/>
        <v>315</v>
      </c>
      <c r="Q13">
        <f t="shared" si="4"/>
        <v>0</v>
      </c>
      <c r="R13">
        <f t="shared" si="5"/>
        <v>278</v>
      </c>
      <c r="S13">
        <f>IF('50 Men''s Epée'!P$3=TRUE,H13,0)</f>
        <v>315</v>
      </c>
      <c r="T13">
        <f>IF('50 Men''s Epée'!Q$3=TRUE,K13,0)</f>
        <v>0</v>
      </c>
      <c r="U13">
        <f>IF('50 Men''s Epée'!R$3=TRUE,N13,0)</f>
        <v>278</v>
      </c>
    </row>
    <row r="14" spans="1:21" ht="12.75">
      <c r="A14" s="2" t="str">
        <f t="shared" si="0"/>
        <v>11</v>
      </c>
      <c r="B14" s="2"/>
      <c r="C14" s="33" t="s">
        <v>40</v>
      </c>
      <c r="D14" s="20">
        <v>19054</v>
      </c>
      <c r="E14" s="3">
        <f>LARGE($P14:$R14,1)+LARGE($P14:$R14,2)+IF('[2]Men''s Epée'!$A$3=1,F14,0)</f>
        <v>580</v>
      </c>
      <c r="F14" s="19"/>
      <c r="G14" s="32">
        <f t="shared" si="1"/>
        <v>29</v>
      </c>
      <c r="H14" s="29">
        <f>IF(OR('[2]Men''s Epée'!$A$3=1,'50 Men''s Epée'!$P$3=TRUE),IF(OR(G14&gt;=65,ISNUMBER(G14)=FALSE),0,VLOOKUP(G14,PointTable,H$3,TRUE)),0)</f>
        <v>174</v>
      </c>
      <c r="I14" s="30">
        <f>VLOOKUP($C14,'Combined Men''s Saber'!$C$4:$I$175,I$1-2,FALSE)</f>
        <v>29</v>
      </c>
      <c r="J14" s="32">
        <f t="shared" si="2"/>
        <v>14</v>
      </c>
      <c r="K14" s="29">
        <f>IF(OR('[2]Men''s Epée'!$A$3=1,'50 Men''s Epée'!$P$3=TRUE),IF(OR(J14&gt;=65,ISNUMBER(J14)=FALSE),0,VLOOKUP(J14,PointTable,K$3,TRUE)),0)</f>
        <v>306</v>
      </c>
      <c r="L14" s="30">
        <f>VLOOKUP($C14,'Combined Men''s Saber'!$C$4:$I$175,L$1-2,FALSE)</f>
        <v>14</v>
      </c>
      <c r="M14" s="4">
        <v>8</v>
      </c>
      <c r="N14" s="5">
        <f>IF(OR('[2]Men''s Epée'!$A$3=1,'50 Men''s Epée'!$R$3=TRUE),IF(OR(M14&gt;=65,ISNUMBER(M14)=FALSE),0,VLOOKUP(M14,PointTable,N$3,TRUE)),0)</f>
        <v>274</v>
      </c>
      <c r="P14">
        <f t="shared" si="3"/>
        <v>174</v>
      </c>
      <c r="Q14">
        <f t="shared" si="4"/>
        <v>306</v>
      </c>
      <c r="R14">
        <f t="shared" si="5"/>
        <v>274</v>
      </c>
      <c r="S14">
        <f>IF('50 Men''s Epée'!P$3=TRUE,H14,0)</f>
        <v>174</v>
      </c>
      <c r="T14">
        <f>IF('50 Men''s Epée'!Q$3=TRUE,K14,0)</f>
        <v>306</v>
      </c>
      <c r="U14">
        <f>IF('50 Men''s Epée'!R$3=TRUE,N14,0)</f>
        <v>274</v>
      </c>
    </row>
    <row r="15" spans="1:21" ht="12.75">
      <c r="A15" s="2" t="str">
        <f t="shared" si="0"/>
        <v>12</v>
      </c>
      <c r="B15" s="2"/>
      <c r="C15" s="21" t="s">
        <v>9</v>
      </c>
      <c r="D15" s="20">
        <v>15804</v>
      </c>
      <c r="E15" s="3">
        <f>LARGE($P15:$R15,1)+LARGE($P15:$R15,2)+IF('[2]Men''s Epée'!$A$3=1,F15,0)</f>
        <v>569</v>
      </c>
      <c r="F15" s="19"/>
      <c r="G15" s="32">
        <f>IF(ISERROR(I15),"np",I15)</f>
        <v>20</v>
      </c>
      <c r="H15" s="29">
        <f>IF(OR('[2]Men''s Epée'!$A$3=1,'50 Men''s Epée'!$P$3=TRUE),IF(OR(G15&gt;=65,ISNUMBER(G15)=FALSE),0,VLOOKUP(G15,PointTable,H$3,TRUE)),0)</f>
        <v>201</v>
      </c>
      <c r="I15" s="30">
        <f>VLOOKUP($C15,'Combined Men''s Saber'!$C$4:$I$175,I$1-2,FALSE)</f>
        <v>20</v>
      </c>
      <c r="J15" s="32">
        <f>IF(ISERROR(L15),"np",L15)</f>
        <v>21</v>
      </c>
      <c r="K15" s="29">
        <f>IF(OR('[2]Men''s Epée'!$A$3=1,'50 Men''s Epée'!$P$3=TRUE),IF(OR(J15&gt;=65,ISNUMBER(J15)=FALSE),0,VLOOKUP(J15,PointTable,K$3,TRUE)),0)</f>
        <v>198</v>
      </c>
      <c r="L15" s="30">
        <f>VLOOKUP($C15,'Combined Men''s Saber'!$C$4:$I$175,L$1-2,FALSE)</f>
        <v>21</v>
      </c>
      <c r="M15" s="4">
        <v>2</v>
      </c>
      <c r="N15" s="5">
        <f>IF(OR('[2]Men''s Epée'!$A$3=1,'50 Men''s Epée'!$R$3=TRUE),IF(OR(M15&gt;=65,ISNUMBER(M15)=FALSE),0,VLOOKUP(M15,PointTable,N$3,TRUE)),0)</f>
        <v>368</v>
      </c>
      <c r="P15">
        <f t="shared" si="3"/>
        <v>201</v>
      </c>
      <c r="Q15">
        <f t="shared" si="4"/>
        <v>198</v>
      </c>
      <c r="R15">
        <f t="shared" si="5"/>
        <v>368</v>
      </c>
      <c r="S15">
        <f>IF('50 Men''s Epée'!P$3=TRUE,H15,0)</f>
        <v>201</v>
      </c>
      <c r="T15">
        <f>IF('50 Men''s Epée'!Q$3=TRUE,K15,0)</f>
        <v>198</v>
      </c>
      <c r="U15">
        <f>IF('50 Men''s Epée'!R$3=TRUE,N15,0)</f>
        <v>368</v>
      </c>
    </row>
    <row r="16" spans="1:21" ht="12.75">
      <c r="A16" s="2" t="str">
        <f t="shared" si="0"/>
        <v>13</v>
      </c>
      <c r="B16" s="2"/>
      <c r="C16" s="33" t="s">
        <v>294</v>
      </c>
      <c r="D16" s="20">
        <v>17664</v>
      </c>
      <c r="E16" s="3">
        <f>LARGE($P16:$R16,1)+LARGE($P16:$R16,2)+IF('[2]Men''s Epée'!$A$3=1,F16,0)</f>
        <v>388</v>
      </c>
      <c r="F16" s="19"/>
      <c r="G16" s="32" t="str">
        <f>IF(ISERROR(I16),"np",I16)</f>
        <v>np</v>
      </c>
      <c r="H16" s="29">
        <f>IF(OR('[2]Men''s Epée'!$A$3=1,'50 Men''s Epée'!$P$3=TRUE),IF(OR(G16&gt;=65,ISNUMBER(G16)=FALSE),0,VLOOKUP(G16,PointTable,H$3,TRUE)),0)</f>
        <v>0</v>
      </c>
      <c r="I16" s="30" t="str">
        <f>VLOOKUP($C16,'Combined Men''s Saber'!$C$4:$I$175,I$1-2,FALSE)</f>
        <v>np</v>
      </c>
      <c r="J16" s="32">
        <f>IF(ISERROR(L16),"np",L16)</f>
        <v>25</v>
      </c>
      <c r="K16" s="29">
        <f>IF(OR('[2]Men''s Epée'!$A$3=1,'50 Men''s Epée'!$P$3=TRUE),IF(OR(J16&gt;=65,ISNUMBER(J16)=FALSE),0,VLOOKUP(J16,PointTable,K$3,TRUE)),0)</f>
        <v>186</v>
      </c>
      <c r="L16" s="30">
        <f>VLOOKUP($C16,'Combined Men''s Saber'!$C$4:$I$175,L$1-2,FALSE)</f>
        <v>25</v>
      </c>
      <c r="M16" s="4">
        <v>15</v>
      </c>
      <c r="N16" s="5">
        <f>IF(OR('[2]Men''s Epée'!$A$3=1,'50 Men''s Epée'!$R$3=TRUE),IF(OR(M16&gt;=65,ISNUMBER(M16)=FALSE),0,VLOOKUP(M16,PointTable,N$3,TRUE)),0)</f>
        <v>202</v>
      </c>
      <c r="P16">
        <f aca="true" t="shared" si="6" ref="P16:P21">H16</f>
        <v>0</v>
      </c>
      <c r="Q16">
        <f aca="true" t="shared" si="7" ref="Q16:Q21">K16</f>
        <v>186</v>
      </c>
      <c r="R16">
        <f aca="true" t="shared" si="8" ref="R16:R21">N16</f>
        <v>202</v>
      </c>
      <c r="S16">
        <f>IF('50 Men''s Epée'!P$3=TRUE,H16,0)</f>
        <v>0</v>
      </c>
      <c r="T16">
        <f>IF('50 Men''s Epée'!Q$3=TRUE,K16,0)</f>
        <v>186</v>
      </c>
      <c r="U16">
        <f>IF('50 Men''s Epée'!R$3=TRUE,N16,0)</f>
        <v>202</v>
      </c>
    </row>
    <row r="17" spans="1:21" ht="12.75">
      <c r="A17" s="2" t="str">
        <f t="shared" si="0"/>
        <v>14</v>
      </c>
      <c r="B17" s="2"/>
      <c r="C17" s="21" t="s">
        <v>25</v>
      </c>
      <c r="D17" s="20">
        <v>16570</v>
      </c>
      <c r="E17" s="3">
        <f>LARGE($P17:$R17,1)+LARGE($P17:$R17,2)+IF('[2]Men''s Epée'!$A$3=1,F17,0)</f>
        <v>371</v>
      </c>
      <c r="F17" s="19"/>
      <c r="G17" s="32" t="str">
        <f>IF(ISERROR(I17),"np",I17)</f>
        <v>np</v>
      </c>
      <c r="H17" s="29">
        <f>IF(OR('[2]Men''s Epée'!$A$3=1,'50 Men''s Epée'!$P$3=TRUE),IF(OR(G17&gt;=65,ISNUMBER(G17)=FALSE),0,VLOOKUP(G17,PointTable,H$3,TRUE)),0)</f>
        <v>0</v>
      </c>
      <c r="I17" s="30" t="str">
        <f>VLOOKUP($C17,'Combined Men''s Saber'!$C$4:$I$175,I$1-2,FALSE)</f>
        <v>np</v>
      </c>
      <c r="J17" s="32">
        <f>IF(ISERROR(L17),"np",L17)</f>
        <v>32</v>
      </c>
      <c r="K17" s="29">
        <f>IF(OR('[2]Men''s Epée'!$A$3=1,'50 Men''s Epée'!$P$3=TRUE),IF(OR(J17&gt;=65,ISNUMBER(J17)=FALSE),0,VLOOKUP(J17,PointTable,K$3,TRUE)),0)</f>
        <v>165</v>
      </c>
      <c r="L17" s="30">
        <f>VLOOKUP($C17,'Combined Men''s Saber'!$C$4:$I$175,L$1-2,FALSE)</f>
        <v>32</v>
      </c>
      <c r="M17" s="4">
        <v>13</v>
      </c>
      <c r="N17" s="5">
        <f>IF(OR('[2]Men''s Epée'!$A$3=1,'50 Men''s Epée'!$R$3=TRUE),IF(OR(M17&gt;=65,ISNUMBER(M17)=FALSE),0,VLOOKUP(M17,PointTable,N$3,TRUE)),0)</f>
        <v>206</v>
      </c>
      <c r="P17">
        <f t="shared" si="6"/>
        <v>0</v>
      </c>
      <c r="Q17">
        <f t="shared" si="7"/>
        <v>165</v>
      </c>
      <c r="R17">
        <f t="shared" si="8"/>
        <v>206</v>
      </c>
      <c r="S17">
        <f>IF('50 Men''s Epée'!P$3=TRUE,H17,0)</f>
        <v>0</v>
      </c>
      <c r="T17">
        <f>IF('50 Men''s Epée'!Q$3=TRUE,K17,0)</f>
        <v>165</v>
      </c>
      <c r="U17">
        <f>IF('50 Men''s Epée'!R$3=TRUE,N17,0)</f>
        <v>206</v>
      </c>
    </row>
    <row r="18" spans="1:21" ht="12.75">
      <c r="A18" s="2" t="str">
        <f t="shared" si="0"/>
        <v>15</v>
      </c>
      <c r="B18" s="2"/>
      <c r="C18" s="33" t="s">
        <v>292</v>
      </c>
      <c r="D18" s="20">
        <v>19045</v>
      </c>
      <c r="E18" s="3">
        <f>LARGE($P18:$R18,1)+LARGE($P18:$R18,2)+IF('[2]Men''s Epée'!$A$3=1,F18,0)</f>
        <v>335</v>
      </c>
      <c r="F18" s="19"/>
      <c r="G18" s="32" t="str">
        <f>IF(ISERROR(I18),"np",I18)</f>
        <v>np</v>
      </c>
      <c r="H18" s="29">
        <f>IF(OR('[2]Men''s Epée'!$A$3=1,'50 Men''s Epée'!$P$3=TRUE),IF(OR(G18&gt;=65,ISNUMBER(G18)=FALSE),0,VLOOKUP(G18,PointTable,H$3,TRUE)),0)</f>
        <v>0</v>
      </c>
      <c r="I18" s="30" t="str">
        <f>VLOOKUP($C18,'Combined Men''s Saber'!$C$4:$I$175,I$1-2,FALSE)</f>
        <v>np</v>
      </c>
      <c r="J18" s="32">
        <f>IF(ISERROR(L18),"np",L18)</f>
        <v>22</v>
      </c>
      <c r="K18" s="29">
        <f>IF(OR('[2]Men''s Epée'!$A$3=1,'50 Men''s Epée'!$P$3=TRUE),IF(OR(J18&gt;=65,ISNUMBER(J18)=FALSE),0,VLOOKUP(J18,PointTable,K$3,TRUE)),0)</f>
        <v>195</v>
      </c>
      <c r="L18" s="30">
        <f>VLOOKUP($C18,'Combined Men''s Saber'!$C$4:$I$175,L$1-2,FALSE)</f>
        <v>22</v>
      </c>
      <c r="M18" s="4">
        <v>17</v>
      </c>
      <c r="N18" s="5">
        <f>IF(OR('[2]Men''s Epée'!$A$3=1,'50 Men''s Epée'!$R$3=TRUE),IF(OR(M18&gt;=65,ISNUMBER(M18)=FALSE),0,VLOOKUP(M18,PointTable,N$3,TRUE)),0)</f>
        <v>140</v>
      </c>
      <c r="P18">
        <f t="shared" si="6"/>
        <v>0</v>
      </c>
      <c r="Q18">
        <f t="shared" si="7"/>
        <v>195</v>
      </c>
      <c r="R18">
        <f t="shared" si="8"/>
        <v>140</v>
      </c>
      <c r="S18">
        <f>IF('50 Men''s Epée'!P$3=TRUE,H18,0)</f>
        <v>0</v>
      </c>
      <c r="T18">
        <f>IF('50 Men''s Epée'!Q$3=TRUE,K18,0)</f>
        <v>195</v>
      </c>
      <c r="U18">
        <f>IF('50 Men''s Epée'!R$3=TRUE,N18,0)</f>
        <v>140</v>
      </c>
    </row>
    <row r="19" spans="1:21" ht="12.75">
      <c r="A19" s="2" t="str">
        <f t="shared" si="0"/>
        <v>16</v>
      </c>
      <c r="B19" s="2"/>
      <c r="C19" s="21" t="s">
        <v>55</v>
      </c>
      <c r="D19" s="20">
        <v>18194</v>
      </c>
      <c r="E19" s="3">
        <f>LARGE($P19:$R19,1)+LARGE($P19:$R19,2)+IF('[2]Men''s Epée'!$A$3=1,F19,0)</f>
        <v>306</v>
      </c>
      <c r="F19" s="19"/>
      <c r="G19" s="32" t="str">
        <f t="shared" si="1"/>
        <v>np</v>
      </c>
      <c r="H19" s="29">
        <f>IF(OR('[2]Men''s Epée'!$A$3=1,'50 Men''s Epée'!$P$3=TRUE),IF(OR(G19&gt;=65,ISNUMBER(G19)=FALSE),0,VLOOKUP(G19,PointTable,H$3,TRUE)),0)</f>
        <v>0</v>
      </c>
      <c r="I19" s="30" t="str">
        <f>VLOOKUP($C19,'Combined Men''s Saber'!$C$4:$I$175,I$1-2,FALSE)</f>
        <v>np</v>
      </c>
      <c r="J19" s="32">
        <f t="shared" si="2"/>
        <v>35</v>
      </c>
      <c r="K19" s="29">
        <f>IF(OR('[2]Men''s Epée'!$A$3=1,'50 Men''s Epée'!$P$3=TRUE),IF(OR(J19&gt;=65,ISNUMBER(J19)=FALSE),0,VLOOKUP(J19,PointTable,K$3,TRUE)),0)</f>
        <v>98</v>
      </c>
      <c r="L19" s="30">
        <f>VLOOKUP($C19,'Combined Men''s Saber'!$C$4:$I$175,L$1-2,FALSE)</f>
        <v>35</v>
      </c>
      <c r="M19" s="4">
        <v>12</v>
      </c>
      <c r="N19" s="5">
        <f>IF(OR('[2]Men''s Epée'!$A$3=1,'50 Men''s Epée'!$R$3=TRUE),IF(OR(M19&gt;=65,ISNUMBER(M19)=FALSE),0,VLOOKUP(M19,PointTable,N$3,TRUE)),0)</f>
        <v>208</v>
      </c>
      <c r="P19">
        <f t="shared" si="6"/>
        <v>0</v>
      </c>
      <c r="Q19">
        <f t="shared" si="7"/>
        <v>98</v>
      </c>
      <c r="R19">
        <f t="shared" si="8"/>
        <v>208</v>
      </c>
      <c r="S19">
        <f>IF('50 Men''s Epée'!P$3=TRUE,H19,0)</f>
        <v>0</v>
      </c>
      <c r="T19">
        <f>IF('50 Men''s Epée'!Q$3=TRUE,K19,0)</f>
        <v>98</v>
      </c>
      <c r="U19">
        <f>IF('50 Men''s Epée'!R$3=TRUE,N19,0)</f>
        <v>208</v>
      </c>
    </row>
    <row r="20" spans="1:21" ht="12.75">
      <c r="A20" s="2" t="str">
        <f t="shared" si="0"/>
        <v>17</v>
      </c>
      <c r="B20" s="2"/>
      <c r="C20" s="33" t="s">
        <v>278</v>
      </c>
      <c r="D20" s="20">
        <v>18053</v>
      </c>
      <c r="E20" s="3">
        <f>LARGE($P20:$R20,1)+LARGE($P20:$R20,2)+IF('[2]Men''s Epée'!$A$3=1,F20,0)</f>
        <v>296.5</v>
      </c>
      <c r="F20" s="19"/>
      <c r="G20" s="32" t="str">
        <f>IF(ISERROR(I20),"np",I20)</f>
        <v>np</v>
      </c>
      <c r="H20" s="29">
        <f>IF(OR('[2]Men''s Epée'!$A$3=1,'50 Men''s Epée'!$P$3=TRUE),IF(OR(G20&gt;=65,ISNUMBER(G20)=FALSE),0,VLOOKUP(G20,PointTable,H$3,TRUE)),0)</f>
        <v>0</v>
      </c>
      <c r="I20" s="30" t="str">
        <f>VLOOKUP($C20,'Combined Men''s Saber'!$C$4:$I$175,I$1-2,FALSE)</f>
        <v>np</v>
      </c>
      <c r="J20" s="32">
        <f>IF(ISERROR(L20),"np",L20)</f>
        <v>40.5</v>
      </c>
      <c r="K20" s="29">
        <f>IF(OR('[2]Men''s Epée'!$A$3=1,'50 Men''s Epée'!$P$3=TRUE),IF(OR(J20&gt;=65,ISNUMBER(J20)=FALSE),0,VLOOKUP(J20,PointTable,K$3,TRUE)),0)</f>
        <v>92.5</v>
      </c>
      <c r="L20" s="30">
        <f>VLOOKUP($C20,'Combined Men''s Saber'!$C$4:$I$175,L$1-2,FALSE)</f>
        <v>40.5</v>
      </c>
      <c r="M20" s="4">
        <v>14</v>
      </c>
      <c r="N20" s="5">
        <f>IF(OR('[2]Men''s Epée'!$A$3=1,'50 Men''s Epée'!$R$3=TRUE),IF(OR(M20&gt;=65,ISNUMBER(M20)=FALSE),0,VLOOKUP(M20,PointTable,N$3,TRUE)),0)</f>
        <v>204</v>
      </c>
      <c r="P20">
        <f t="shared" si="6"/>
        <v>0</v>
      </c>
      <c r="Q20">
        <f t="shared" si="7"/>
        <v>92.5</v>
      </c>
      <c r="R20">
        <f t="shared" si="8"/>
        <v>204</v>
      </c>
      <c r="S20">
        <f>IF('50 Men''s Epée'!P$3=TRUE,H20,0)</f>
        <v>0</v>
      </c>
      <c r="T20">
        <f>IF('50 Men''s Epée'!Q$3=TRUE,K20,0)</f>
        <v>92.5</v>
      </c>
      <c r="U20">
        <f>IF('50 Men''s Epée'!R$3=TRUE,N20,0)</f>
        <v>204</v>
      </c>
    </row>
    <row r="21" spans="1:21" ht="12.75">
      <c r="A21" s="2" t="str">
        <f t="shared" si="0"/>
        <v>18</v>
      </c>
      <c r="B21" s="2"/>
      <c r="C21" s="33" t="s">
        <v>200</v>
      </c>
      <c r="D21" s="20">
        <v>19088</v>
      </c>
      <c r="E21" s="3">
        <f>LARGE($P21:$R21,1)+LARGE($P21:$R21,2)+IF('[2]Men''s Epée'!$A$3=1,F21,0)</f>
        <v>264.5</v>
      </c>
      <c r="F21" s="19"/>
      <c r="G21" s="32">
        <f t="shared" si="1"/>
        <v>32</v>
      </c>
      <c r="H21" s="29">
        <f>IF(OR('[2]Men''s Epée'!$A$3=1,'50 Men''s Epée'!$P$3=TRUE),IF(OR(G21&gt;=65,ISNUMBER(G21)=FALSE),0,VLOOKUP(G21,PointTable,H$3,TRUE)),0)</f>
        <v>165</v>
      </c>
      <c r="I21" s="30">
        <f>VLOOKUP($C21,'Combined Men''s Saber'!$C$4:$I$175,I$1-2,FALSE)</f>
        <v>32</v>
      </c>
      <c r="J21" s="32">
        <f t="shared" si="2"/>
        <v>33.5</v>
      </c>
      <c r="K21" s="29">
        <f>IF(OR('[2]Men''s Epée'!$A$3=1,'50 Men''s Epée'!$P$3=TRUE),IF(OR(J21&gt;=65,ISNUMBER(J21)=FALSE),0,VLOOKUP(J21,PointTable,K$3,TRUE)),0)</f>
        <v>99.5</v>
      </c>
      <c r="L21" s="30">
        <f>VLOOKUP($C21,'Combined Men''s Saber'!$C$4:$I$175,L$1-2,FALSE)</f>
        <v>33.5</v>
      </c>
      <c r="M21" s="4" t="s">
        <v>3</v>
      </c>
      <c r="N21" s="5">
        <f>IF(OR('[2]Men''s Epée'!$A$3=1,'50 Men''s Epée'!$R$3=TRUE),IF(OR(M21&gt;=65,ISNUMBER(M21)=FALSE),0,VLOOKUP(M21,PointTable,N$3,TRUE)),0)</f>
        <v>0</v>
      </c>
      <c r="P21">
        <f t="shared" si="6"/>
        <v>165</v>
      </c>
      <c r="Q21">
        <f t="shared" si="7"/>
        <v>99.5</v>
      </c>
      <c r="R21">
        <f t="shared" si="8"/>
        <v>0</v>
      </c>
      <c r="S21">
        <f>IF('50 Men''s Epée'!P$3=TRUE,H21,0)</f>
        <v>165</v>
      </c>
      <c r="T21">
        <f>IF('50 Men''s Epée'!Q$3=TRUE,K21,0)</f>
        <v>99.5</v>
      </c>
      <c r="U21">
        <f>IF('50 Men''s Epée'!R$3=TRUE,N21,0)</f>
        <v>0</v>
      </c>
    </row>
    <row r="22" spans="1:21" ht="12.75">
      <c r="A22" s="2" t="str">
        <f t="shared" si="0"/>
        <v>19</v>
      </c>
      <c r="B22" s="2"/>
      <c r="C22" s="33" t="s">
        <v>229</v>
      </c>
      <c r="D22" s="20">
        <v>17069</v>
      </c>
      <c r="E22" s="3">
        <f>LARGE($P22:$R22,1)+LARGE($P22:$R22,2)+IF('[2]Men''s Epée'!$A$3=1,F22,0)</f>
        <v>218</v>
      </c>
      <c r="F22" s="19"/>
      <c r="G22" s="32" t="str">
        <f t="shared" si="1"/>
        <v>np</v>
      </c>
      <c r="H22" s="29">
        <f>IF(OR('[2]Men''s Epée'!$A$3=1,'50 Men''s Epée'!$P$3=TRUE),IF(OR(G22&gt;=65,ISNUMBER(G22)=FALSE),0,VLOOKUP(G22,PointTable,H$3,TRUE)),0)</f>
        <v>0</v>
      </c>
      <c r="I22" s="30" t="str">
        <f>VLOOKUP($C22,'Combined Men''s Saber'!$C$4:$I$175,I$1-2,FALSE)</f>
        <v>np</v>
      </c>
      <c r="J22" s="32">
        <f t="shared" si="2"/>
        <v>44</v>
      </c>
      <c r="K22" s="29">
        <f>IF(OR('[2]Men''s Epée'!$A$3=1,'50 Men''s Epée'!$P$3=TRUE),IF(OR(J22&gt;=65,ISNUMBER(J22)=FALSE),0,VLOOKUP(J22,PointTable,K$3,TRUE)),0)</f>
        <v>89</v>
      </c>
      <c r="L22" s="30">
        <f>VLOOKUP($C22,'Combined Men''s Saber'!$C$4:$I$175,L$1-2,FALSE)</f>
        <v>44</v>
      </c>
      <c r="M22" s="4">
        <v>22.5</v>
      </c>
      <c r="N22" s="5">
        <f>IF(OR('[2]Men''s Epée'!$A$3=1,'50 Men''s Epée'!$R$3=TRUE),IF(OR(M22&gt;=65,ISNUMBER(M22)=FALSE),0,VLOOKUP(M22,PointTable,N$3,TRUE)),0)</f>
        <v>129</v>
      </c>
      <c r="P22">
        <f>H22</f>
        <v>0</v>
      </c>
      <c r="Q22">
        <f>K22</f>
        <v>89</v>
      </c>
      <c r="R22">
        <f>N22</f>
        <v>129</v>
      </c>
      <c r="S22">
        <f>IF('50 Men''s Epée'!P$3=TRUE,H22,0)</f>
        <v>0</v>
      </c>
      <c r="T22">
        <f>IF('50 Men''s Epée'!Q$3=TRUE,K22,0)</f>
        <v>89</v>
      </c>
      <c r="U22">
        <f>IF('50 Men''s Epée'!R$3=TRUE,N22,0)</f>
        <v>129</v>
      </c>
    </row>
    <row r="23" spans="1:21" ht="12.75">
      <c r="A23" s="2" t="str">
        <f t="shared" si="0"/>
        <v>20</v>
      </c>
      <c r="B23" s="2"/>
      <c r="C23" s="21" t="s">
        <v>196</v>
      </c>
      <c r="D23" s="20">
        <v>16444</v>
      </c>
      <c r="E23" s="3">
        <f>LARGE($P23:$R23,1)+LARGE($P23:$R23,2)+IF('[2]Men''s Epée'!$A$3=1,F23,0)</f>
        <v>214</v>
      </c>
      <c r="F23" s="19"/>
      <c r="G23" s="32" t="str">
        <f t="shared" si="1"/>
        <v>np</v>
      </c>
      <c r="H23" s="29">
        <f>IF(OR('[2]Men''s Epée'!$A$3=1,'50 Men''s Epée'!$P$3=TRUE),IF(OR(G23&gt;=65,ISNUMBER(G23)=FALSE),0,VLOOKUP(G23,PointTable,H$3,TRUE)),0)</f>
        <v>0</v>
      </c>
      <c r="I23" s="30" t="e">
        <f>VLOOKUP($C23,'Combined Men''s Saber'!$C$4:$I$175,I$1-2,FALSE)</f>
        <v>#N/A</v>
      </c>
      <c r="J23" s="32" t="str">
        <f t="shared" si="2"/>
        <v>np</v>
      </c>
      <c r="K23" s="29">
        <f>IF(OR('[2]Men''s Epée'!$A$3=1,'50 Men''s Epée'!$P$3=TRUE),IF(OR(J23&gt;=65,ISNUMBER(J23)=FALSE),0,VLOOKUP(J23,PointTable,K$3,TRUE)),0)</f>
        <v>0</v>
      </c>
      <c r="L23" s="30" t="e">
        <f>VLOOKUP($C23,'Combined Men''s Saber'!$C$4:$I$175,L$1-2,FALSE)</f>
        <v>#N/A</v>
      </c>
      <c r="M23" s="4">
        <v>9</v>
      </c>
      <c r="N23" s="5">
        <f>IF(OR('[2]Men''s Epée'!$A$3=1,'50 Men''s Epée'!$R$3=TRUE),IF(OR(M23&gt;=65,ISNUMBER(M23)=FALSE),0,VLOOKUP(M23,PointTable,N$3,TRUE)),0)</f>
        <v>214</v>
      </c>
      <c r="P23">
        <f>H23</f>
        <v>0</v>
      </c>
      <c r="Q23">
        <f>K23</f>
        <v>0</v>
      </c>
      <c r="R23">
        <f>N23</f>
        <v>214</v>
      </c>
      <c r="S23">
        <f>IF('50 Men''s Epée'!P$3=TRUE,H23,0)</f>
        <v>0</v>
      </c>
      <c r="T23">
        <f>IF('50 Men''s Epée'!Q$3=TRUE,K23,0)</f>
        <v>0</v>
      </c>
      <c r="U23">
        <f>IF('50 Men''s Epée'!R$3=TRUE,N23,0)</f>
        <v>214</v>
      </c>
    </row>
    <row r="24" spans="1:21" ht="12.75">
      <c r="A24" s="2" t="str">
        <f t="shared" si="0"/>
        <v>21</v>
      </c>
      <c r="B24" s="2"/>
      <c r="C24" s="34" t="s">
        <v>392</v>
      </c>
      <c r="D24" s="20">
        <v>18141</v>
      </c>
      <c r="E24" s="3">
        <f>LARGE($P24:$R24,1)+LARGE($P24:$R24,2)+IF('[2]Men''s Epée'!$A$3=1,F24,0)</f>
        <v>212</v>
      </c>
      <c r="F24" s="19"/>
      <c r="G24" s="32" t="str">
        <f>IF(ISERROR(I24),"np",I24)</f>
        <v>np</v>
      </c>
      <c r="H24" s="29">
        <f>IF(OR('[2]Men''s Epée'!$A$3=1,'50 Men''s Epée'!$P$3=TRUE),IF(OR(G24&gt;=65,ISNUMBER(G24)=FALSE),0,VLOOKUP(G24,PointTable,H$3,TRUE)),0)</f>
        <v>0</v>
      </c>
      <c r="I24" s="30" t="e">
        <f>VLOOKUP($C24,'Combined Men''s Saber'!$C$4:$I$175,I$1-2,FALSE)</f>
        <v>#N/A</v>
      </c>
      <c r="J24" s="32" t="str">
        <f>IF(ISERROR(L24),"np",L24)</f>
        <v>np</v>
      </c>
      <c r="K24" s="29">
        <f>IF(OR('[2]Men''s Epée'!$A$3=1,'50 Men''s Epée'!$P$3=TRUE),IF(OR(J24&gt;=65,ISNUMBER(J24)=FALSE),0,VLOOKUP(J24,PointTable,K$3,TRUE)),0)</f>
        <v>0</v>
      </c>
      <c r="L24" s="30" t="e">
        <f>VLOOKUP($C24,'Combined Men''s Saber'!$C$4:$I$175,L$1-2,FALSE)</f>
        <v>#N/A</v>
      </c>
      <c r="M24" s="4">
        <v>10</v>
      </c>
      <c r="N24" s="5">
        <f>IF(OR('[2]Men''s Epée'!$A$3=1,'50 Men''s Epée'!$R$3=TRUE),IF(OR(M24&gt;=65,ISNUMBER(M24)=FALSE),0,VLOOKUP(M24,PointTable,N$3,TRUE)),0)</f>
        <v>212</v>
      </c>
      <c r="P24">
        <f>H24</f>
        <v>0</v>
      </c>
      <c r="Q24">
        <f>K24</f>
        <v>0</v>
      </c>
      <c r="R24">
        <f>N24</f>
        <v>212</v>
      </c>
      <c r="S24">
        <f>IF('50 Men''s Epée'!P$3=TRUE,H24,0)</f>
        <v>0</v>
      </c>
      <c r="T24">
        <f>IF('50 Men''s Epée'!Q$3=TRUE,K24,0)</f>
        <v>0</v>
      </c>
      <c r="U24">
        <f>IF('50 Men''s Epée'!R$3=TRUE,N24,0)</f>
        <v>212</v>
      </c>
    </row>
    <row r="25" spans="1:21" ht="12.75">
      <c r="A25" s="2" t="str">
        <f t="shared" si="0"/>
        <v>22</v>
      </c>
      <c r="B25" s="2"/>
      <c r="C25" s="34" t="s">
        <v>402</v>
      </c>
      <c r="D25" s="20">
        <v>17516</v>
      </c>
      <c r="E25" s="3">
        <f>LARGE($P25:$R25,1)+LARGE($P25:$R25,2)+IF('[2]Men''s Epée'!$A$3=1,F25,0)</f>
        <v>210</v>
      </c>
      <c r="F25" s="19"/>
      <c r="G25" s="32" t="str">
        <f t="shared" si="1"/>
        <v>np</v>
      </c>
      <c r="H25" s="29">
        <f>IF(OR('[2]Men''s Epée'!$A$3=1,'50 Men''s Epée'!$P$3=TRUE),IF(OR(G25&gt;=65,ISNUMBER(G25)=FALSE),0,VLOOKUP(G25,PointTable,H$3,TRUE)),0)</f>
        <v>0</v>
      </c>
      <c r="I25" s="30" t="e">
        <f>VLOOKUP($C25,'Combined Men''s Saber'!$C$4:$I$175,I$1-2,FALSE)</f>
        <v>#N/A</v>
      </c>
      <c r="J25" s="32" t="str">
        <f t="shared" si="2"/>
        <v>np</v>
      </c>
      <c r="K25" s="29">
        <f>IF(OR('[2]Men''s Epée'!$A$3=1,'50 Men''s Epée'!$P$3=TRUE),IF(OR(J25&gt;=65,ISNUMBER(J25)=FALSE),0,VLOOKUP(J25,PointTable,K$3,TRUE)),0)</f>
        <v>0</v>
      </c>
      <c r="L25" s="30" t="e">
        <f>VLOOKUP($C25,'Combined Men''s Saber'!$C$4:$I$175,L$1-2,FALSE)</f>
        <v>#N/A</v>
      </c>
      <c r="M25" s="4">
        <v>11</v>
      </c>
      <c r="N25" s="5">
        <f>IF(OR('[2]Men''s Epée'!$A$3=1,'50 Men''s Epée'!$R$3=TRUE),IF(OR(M25&gt;=65,ISNUMBER(M25)=FALSE),0,VLOOKUP(M25,PointTable,N$3,TRUE)),0)</f>
        <v>210</v>
      </c>
      <c r="P25">
        <f>H25</f>
        <v>0</v>
      </c>
      <c r="Q25">
        <f>K25</f>
        <v>0</v>
      </c>
      <c r="R25">
        <f>N25</f>
        <v>210</v>
      </c>
      <c r="S25">
        <f>IF('50 Men''s Epée'!P$3=TRUE,H25,0)</f>
        <v>0</v>
      </c>
      <c r="T25">
        <f>IF('50 Men''s Epée'!Q$3=TRUE,K25,0)</f>
        <v>0</v>
      </c>
      <c r="U25">
        <f>IF('50 Men''s Epée'!R$3=TRUE,N25,0)</f>
        <v>210</v>
      </c>
    </row>
    <row r="26" spans="1:21" ht="12.75">
      <c r="A26" s="2" t="str">
        <f t="shared" si="0"/>
        <v>23</v>
      </c>
      <c r="B26" s="2"/>
      <c r="C26" s="21" t="s">
        <v>20</v>
      </c>
      <c r="D26" s="20">
        <v>18375</v>
      </c>
      <c r="E26" s="3">
        <f>LARGE($P26:$R26,1)+LARGE($P26:$R26,2)+IF('[2]Men''s Epée'!$A$3=1,F26,0)</f>
        <v>208.5</v>
      </c>
      <c r="F26" s="19"/>
      <c r="G26" s="32" t="str">
        <f>IF(ISERROR(I26),"np",I26)</f>
        <v>np</v>
      </c>
      <c r="H26" s="29">
        <f>IF(OR('[2]Men''s Epée'!$A$3=1,'50 Men''s Epée'!$P$3=TRUE),IF(OR(G26&gt;=65,ISNUMBER(G26)=FALSE),0,VLOOKUP(G26,PointTable,H$3,TRUE)),0)</f>
        <v>0</v>
      </c>
      <c r="I26" s="30" t="str">
        <f>VLOOKUP($C26,'Combined Men''s Saber'!$C$4:$I$175,I$1-2,FALSE)</f>
        <v>np</v>
      </c>
      <c r="J26" s="32">
        <f>IF(ISERROR(L26),"np",L26)</f>
        <v>17.5</v>
      </c>
      <c r="K26" s="29">
        <f>IF(OR('[2]Men''s Epée'!$A$3=1,'50 Men''s Epée'!$P$3=TRUE),IF(OR(J26&gt;=65,ISNUMBER(J26)=FALSE),0,VLOOKUP(J26,PointTable,K$3,TRUE)),0)</f>
        <v>208.5</v>
      </c>
      <c r="L26" s="30">
        <f>VLOOKUP($C26,'Combined Men''s Saber'!$C$4:$I$175,L$1-2,FALSE)</f>
        <v>17.5</v>
      </c>
      <c r="M26" s="4" t="s">
        <v>3</v>
      </c>
      <c r="N26" s="5">
        <f>IF(OR('[2]Men''s Epée'!$A$3=1,'50 Men''s Epée'!$R$3=TRUE),IF(OR(M26&gt;=65,ISNUMBER(M26)=FALSE),0,VLOOKUP(M26,PointTable,N$3,TRUE)),0)</f>
        <v>0</v>
      </c>
      <c r="P26">
        <f>H26</f>
        <v>0</v>
      </c>
      <c r="Q26">
        <f>K26</f>
        <v>208.5</v>
      </c>
      <c r="R26">
        <f>N26</f>
        <v>0</v>
      </c>
      <c r="S26">
        <f>IF('50 Men''s Epée'!P$3=TRUE,H26,0)</f>
        <v>0</v>
      </c>
      <c r="T26">
        <f>IF('50 Men''s Epée'!Q$3=TRUE,K26,0)</f>
        <v>208.5</v>
      </c>
      <c r="U26">
        <f>IF('50 Men''s Epée'!R$3=TRUE,N26,0)</f>
        <v>0</v>
      </c>
    </row>
    <row r="27" spans="1:21" ht="12.75">
      <c r="A27" s="2" t="str">
        <f t="shared" si="0"/>
        <v>24</v>
      </c>
      <c r="B27" s="2"/>
      <c r="C27" s="34" t="s">
        <v>403</v>
      </c>
      <c r="D27" s="20">
        <v>19131</v>
      </c>
      <c r="E27" s="3">
        <f>LARGE($P27:$R27,1)+LARGE($P27:$R27,2)+IF('[2]Men''s Epée'!$A$3=1,F27,0)</f>
        <v>200</v>
      </c>
      <c r="F27" s="19"/>
      <c r="G27" s="32" t="str">
        <f>IF(ISERROR(I27),"np",I27)</f>
        <v>np</v>
      </c>
      <c r="H27" s="29">
        <f>IF(OR('[2]Men''s Epée'!$A$3=1,'50 Men''s Epée'!$P$3=TRUE),IF(OR(G27&gt;=65,ISNUMBER(G27)=FALSE),0,VLOOKUP(G27,PointTable,H$3,TRUE)),0)</f>
        <v>0</v>
      </c>
      <c r="I27" s="30" t="e">
        <f>VLOOKUP($C27,'Combined Men''s Saber'!$C$4:$I$175,I$1-2,FALSE)</f>
        <v>#N/A</v>
      </c>
      <c r="J27" s="32" t="str">
        <f>IF(ISERROR(L27),"np",L27)</f>
        <v>np</v>
      </c>
      <c r="K27" s="29">
        <f>IF(OR('[2]Men''s Epée'!$A$3=1,'50 Men''s Epée'!$P$3=TRUE),IF(OR(J27&gt;=65,ISNUMBER(J27)=FALSE),0,VLOOKUP(J27,PointTable,K$3,TRUE)),0)</f>
        <v>0</v>
      </c>
      <c r="L27" s="30" t="e">
        <f>VLOOKUP($C27,'Combined Men''s Saber'!$C$4:$I$175,L$1-2,FALSE)</f>
        <v>#N/A</v>
      </c>
      <c r="M27" s="4">
        <v>16</v>
      </c>
      <c r="N27" s="5">
        <f>IF(OR('[2]Men''s Epée'!$A$3=1,'50 Men''s Epée'!$R$3=TRUE),IF(OR(M27&gt;=65,ISNUMBER(M27)=FALSE),0,VLOOKUP(M27,PointTable,N$3,TRUE)),0)</f>
        <v>200</v>
      </c>
      <c r="P27">
        <f aca="true" t="shared" si="9" ref="P27:P32">H27</f>
        <v>0</v>
      </c>
      <c r="Q27">
        <f aca="true" t="shared" si="10" ref="Q27:Q32">K27</f>
        <v>0</v>
      </c>
      <c r="R27">
        <f aca="true" t="shared" si="11" ref="R27:R32">N27</f>
        <v>200</v>
      </c>
      <c r="S27">
        <f>IF('50 Men''s Epée'!P$3=TRUE,H27,0)</f>
        <v>0</v>
      </c>
      <c r="T27">
        <f>IF('50 Men''s Epée'!Q$3=TRUE,K27,0)</f>
        <v>0</v>
      </c>
      <c r="U27">
        <f>IF('50 Men''s Epée'!R$3=TRUE,N27,0)</f>
        <v>200</v>
      </c>
    </row>
    <row r="28" spans="1:21" ht="12.75">
      <c r="A28" s="2" t="str">
        <f t="shared" si="0"/>
        <v>25</v>
      </c>
      <c r="B28" s="2"/>
      <c r="C28" s="21" t="s">
        <v>194</v>
      </c>
      <c r="D28" s="20">
        <v>17309</v>
      </c>
      <c r="E28" s="3">
        <f>LARGE($P28:$R28,1)+LARGE($P28:$R28,2)+IF('[2]Men''s Epée'!$A$3=1,F28,0)</f>
        <v>195</v>
      </c>
      <c r="F28" s="19"/>
      <c r="G28" s="32">
        <f>IF(ISERROR(I28),"np",I28)</f>
        <v>34</v>
      </c>
      <c r="H28" s="29">
        <f>IF(OR('[2]Men''s Epée'!$A$3=1,'50 Men''s Epée'!$P$3=TRUE),IF(OR(G28&gt;=65,ISNUMBER(G28)=FALSE),0,VLOOKUP(G28,PointTable,H$3,TRUE)),0)</f>
        <v>99</v>
      </c>
      <c r="I28" s="30">
        <f>VLOOKUP($C28,'Combined Men''s Saber'!$C$4:$I$175,I$1-2,FALSE)</f>
        <v>34</v>
      </c>
      <c r="J28" s="32">
        <f>IF(ISERROR(L28),"np",L28)</f>
        <v>37</v>
      </c>
      <c r="K28" s="29">
        <f>IF(OR('[2]Men''s Epée'!$A$3=1,'50 Men''s Epée'!$P$3=TRUE),IF(OR(J28&gt;=65,ISNUMBER(J28)=FALSE),0,VLOOKUP(J28,PointTable,K$3,TRUE)),0)</f>
        <v>96</v>
      </c>
      <c r="L28" s="30">
        <f>VLOOKUP($C28,'Combined Men''s Saber'!$C$4:$I$175,L$1-2,FALSE)</f>
        <v>37</v>
      </c>
      <c r="M28" s="4" t="s">
        <v>3</v>
      </c>
      <c r="N28" s="5">
        <f>IF(OR('[2]Men''s Epée'!$A$3=1,'50 Men''s Epée'!$R$3=TRUE),IF(OR(M28&gt;=65,ISNUMBER(M28)=FALSE),0,VLOOKUP(M28,PointTable,N$3,TRUE)),0)</f>
        <v>0</v>
      </c>
      <c r="P28">
        <f t="shared" si="9"/>
        <v>99</v>
      </c>
      <c r="Q28">
        <f t="shared" si="10"/>
        <v>96</v>
      </c>
      <c r="R28">
        <f t="shared" si="11"/>
        <v>0</v>
      </c>
      <c r="S28">
        <f>IF('50 Men''s Epée'!P$3=TRUE,H28,0)</f>
        <v>99</v>
      </c>
      <c r="T28">
        <f>IF('50 Men''s Epée'!Q$3=TRUE,K28,0)</f>
        <v>96</v>
      </c>
      <c r="U28">
        <f>IF('50 Men''s Epée'!R$3=TRUE,N28,0)</f>
        <v>0</v>
      </c>
    </row>
    <row r="29" spans="1:21" ht="12.75">
      <c r="A29" s="2" t="str">
        <f t="shared" si="0"/>
        <v>26</v>
      </c>
      <c r="B29" s="2"/>
      <c r="C29" s="34" t="s">
        <v>385</v>
      </c>
      <c r="D29" s="20">
        <v>18800</v>
      </c>
      <c r="E29" s="3">
        <f>LARGE($P29:$R29,1)+LARGE($P29:$R29,2)+IF('[2]Men''s Epée'!$A$3=1,F29,0)</f>
        <v>138</v>
      </c>
      <c r="F29" s="19"/>
      <c r="G29" s="32" t="str">
        <f>IF(ISERROR(I29),"np",I29)</f>
        <v>np</v>
      </c>
      <c r="H29" s="29">
        <f>IF(OR('[2]Men''s Epée'!$A$3=1,'50 Men''s Epée'!$P$3=TRUE),IF(OR(G29&gt;=65,ISNUMBER(G29)=FALSE),0,VLOOKUP(G29,PointTable,H$3,TRUE)),0)</f>
        <v>0</v>
      </c>
      <c r="I29" s="30" t="e">
        <f>VLOOKUP($C29,'Combined Men''s Saber'!$C$4:$I$175,I$1-2,FALSE)</f>
        <v>#N/A</v>
      </c>
      <c r="J29" s="32" t="str">
        <f>IF(ISERROR(L29),"np",L29)</f>
        <v>np</v>
      </c>
      <c r="K29" s="29">
        <f>IF(OR('[2]Men''s Epée'!$A$3=1,'50 Men''s Epée'!$P$3=TRUE),IF(OR(J29&gt;=65,ISNUMBER(J29)=FALSE),0,VLOOKUP(J29,PointTable,K$3,TRUE)),0)</f>
        <v>0</v>
      </c>
      <c r="L29" s="30" t="e">
        <f>VLOOKUP($C29,'Combined Men''s Saber'!$C$4:$I$175,L$1-2,FALSE)</f>
        <v>#N/A</v>
      </c>
      <c r="M29" s="4">
        <v>18</v>
      </c>
      <c r="N29" s="5">
        <f>IF(OR('[2]Men''s Epée'!$A$3=1,'50 Men''s Epée'!$R$3=TRUE),IF(OR(M29&gt;=65,ISNUMBER(M29)=FALSE),0,VLOOKUP(M29,PointTable,N$3,TRUE)),0)</f>
        <v>138</v>
      </c>
      <c r="P29">
        <f t="shared" si="9"/>
        <v>0</v>
      </c>
      <c r="Q29">
        <f t="shared" si="10"/>
        <v>0</v>
      </c>
      <c r="R29">
        <f t="shared" si="11"/>
        <v>138</v>
      </c>
      <c r="S29">
        <f>IF('50 Men''s Epée'!P$3=TRUE,H29,0)</f>
        <v>0</v>
      </c>
      <c r="T29">
        <f>IF('50 Men''s Epée'!Q$3=TRUE,K29,0)</f>
        <v>0</v>
      </c>
      <c r="U29">
        <f>IF('50 Men''s Epée'!R$3=TRUE,N29,0)</f>
        <v>138</v>
      </c>
    </row>
    <row r="30" spans="1:21" ht="12.75">
      <c r="A30" s="2" t="str">
        <f t="shared" si="0"/>
        <v>27</v>
      </c>
      <c r="B30" s="2"/>
      <c r="C30" s="21" t="s">
        <v>124</v>
      </c>
      <c r="D30" s="20">
        <v>18617</v>
      </c>
      <c r="E30" s="3">
        <f>LARGE($P30:$R30,1)+LARGE($P30:$R30,2)+IF('[2]Men''s Epée'!$A$3=1,F30,0)</f>
        <v>136</v>
      </c>
      <c r="F30" s="19"/>
      <c r="G30" s="32" t="str">
        <f>IF(ISERROR(I30),"np",I30)</f>
        <v>np</v>
      </c>
      <c r="H30" s="29">
        <f>IF(OR('[2]Men''s Epée'!$A$3=1,'50 Men''s Epée'!$P$3=TRUE),IF(OR(G30&gt;=65,ISNUMBER(G30)=FALSE),0,VLOOKUP(G30,PointTable,H$3,TRUE)),0)</f>
        <v>0</v>
      </c>
      <c r="I30" s="30" t="e">
        <f>VLOOKUP($C30,'Combined Men''s Saber'!$C$4:$I$175,I$1-2,FALSE)</f>
        <v>#N/A</v>
      </c>
      <c r="J30" s="32" t="str">
        <f>IF(ISERROR(L30),"np",L30)</f>
        <v>np</v>
      </c>
      <c r="K30" s="29">
        <f>IF(OR('[2]Men''s Epée'!$A$3=1,'50 Men''s Epée'!$P$3=TRUE),IF(OR(J30&gt;=65,ISNUMBER(J30)=FALSE),0,VLOOKUP(J30,PointTable,K$3,TRUE)),0)</f>
        <v>0</v>
      </c>
      <c r="L30" s="30" t="e">
        <f>VLOOKUP($C30,'Combined Men''s Saber'!$C$4:$I$175,L$1-2,FALSE)</f>
        <v>#N/A</v>
      </c>
      <c r="M30" s="4">
        <v>19</v>
      </c>
      <c r="N30" s="5">
        <f>IF(OR('[2]Men''s Epée'!$A$3=1,'50 Men''s Epée'!$R$3=TRUE),IF(OR(M30&gt;=65,ISNUMBER(M30)=FALSE),0,VLOOKUP(M30,PointTable,N$3,TRUE)),0)</f>
        <v>136</v>
      </c>
      <c r="P30">
        <f t="shared" si="9"/>
        <v>0</v>
      </c>
      <c r="Q30">
        <f t="shared" si="10"/>
        <v>0</v>
      </c>
      <c r="R30">
        <f t="shared" si="11"/>
        <v>136</v>
      </c>
      <c r="S30">
        <f>IF('50 Men''s Epée'!P$3=TRUE,H30,0)</f>
        <v>0</v>
      </c>
      <c r="T30">
        <f>IF('50 Men''s Epée'!Q$3=TRUE,K30,0)</f>
        <v>0</v>
      </c>
      <c r="U30">
        <f>IF('50 Men''s Epée'!R$3=TRUE,N30,0)</f>
        <v>136</v>
      </c>
    </row>
    <row r="31" spans="1:21" ht="12.75">
      <c r="A31" s="2" t="str">
        <f t="shared" si="0"/>
        <v>28</v>
      </c>
      <c r="B31" s="2"/>
      <c r="C31" s="34" t="s">
        <v>245</v>
      </c>
      <c r="D31" s="20">
        <v>17603</v>
      </c>
      <c r="E31" s="3">
        <f>LARGE($P31:$R31,1)+LARGE($P31:$R31,2)+IF('[2]Men''s Epée'!$A$3=1,F31,0)</f>
        <v>134</v>
      </c>
      <c r="F31" s="19"/>
      <c r="G31" s="32" t="str">
        <f>IF(ISERROR(I31),"np",I31)</f>
        <v>np</v>
      </c>
      <c r="H31" s="29">
        <f>IF(OR('[2]Men''s Epée'!$A$3=1,'50 Men''s Epée'!$P$3=TRUE),IF(OR(G31&gt;=65,ISNUMBER(G31)=FALSE),0,VLOOKUP(G31,PointTable,H$3,TRUE)),0)</f>
        <v>0</v>
      </c>
      <c r="I31" s="30" t="e">
        <f>VLOOKUP($C31,'Combined Men''s Saber'!$C$4:$I$175,I$1-2,FALSE)</f>
        <v>#N/A</v>
      </c>
      <c r="J31" s="32" t="str">
        <f>IF(ISERROR(L31),"np",L31)</f>
        <v>np</v>
      </c>
      <c r="K31" s="29">
        <f>IF(OR('[2]Men''s Epée'!$A$3=1,'50 Men''s Epée'!$P$3=TRUE),IF(OR(J31&gt;=65,ISNUMBER(J31)=FALSE),0,VLOOKUP(J31,PointTable,K$3,TRUE)),0)</f>
        <v>0</v>
      </c>
      <c r="L31" s="30" t="e">
        <f>VLOOKUP($C31,'Combined Men''s Saber'!$C$4:$I$175,L$1-2,FALSE)</f>
        <v>#N/A</v>
      </c>
      <c r="M31" s="4">
        <v>20</v>
      </c>
      <c r="N31" s="5">
        <f>IF(OR('[2]Men''s Epée'!$A$3=1,'50 Men''s Epée'!$R$3=TRUE),IF(OR(M31&gt;=65,ISNUMBER(M31)=FALSE),0,VLOOKUP(M31,PointTable,N$3,TRUE)),0)</f>
        <v>134</v>
      </c>
      <c r="P31">
        <f t="shared" si="9"/>
        <v>0</v>
      </c>
      <c r="Q31">
        <f t="shared" si="10"/>
        <v>0</v>
      </c>
      <c r="R31">
        <f t="shared" si="11"/>
        <v>134</v>
      </c>
      <c r="S31">
        <f>IF('50 Men''s Epée'!P$3=TRUE,H31,0)</f>
        <v>0</v>
      </c>
      <c r="T31">
        <f>IF('50 Men''s Epée'!Q$3=TRUE,K31,0)</f>
        <v>0</v>
      </c>
      <c r="U31">
        <f>IF('50 Men''s Epée'!R$3=TRUE,N31,0)</f>
        <v>134</v>
      </c>
    </row>
    <row r="32" spans="1:21" ht="12.75">
      <c r="A32" s="2" t="str">
        <f t="shared" si="0"/>
        <v>29</v>
      </c>
      <c r="B32" s="2"/>
      <c r="C32" s="21" t="s">
        <v>113</v>
      </c>
      <c r="D32" s="20">
        <v>17150</v>
      </c>
      <c r="E32" s="3">
        <f>LARGE($P32:$R32,1)+LARGE($P32:$R32,2)+IF('[2]Men''s Epée'!$A$3=1,F32,0)</f>
        <v>132</v>
      </c>
      <c r="F32" s="19"/>
      <c r="G32" s="32" t="str">
        <f>IF(ISERROR(I32),"np",I32)</f>
        <v>np</v>
      </c>
      <c r="H32" s="29">
        <f>IF(OR('[2]Men''s Epée'!$A$3=1,'50 Men''s Epée'!$P$3=TRUE),IF(OR(G32&gt;=65,ISNUMBER(G32)=FALSE),0,VLOOKUP(G32,PointTable,H$3,TRUE)),0)</f>
        <v>0</v>
      </c>
      <c r="I32" s="30" t="e">
        <f>VLOOKUP($C32,'Combined Men''s Saber'!$C$4:$I$175,I$1-2,FALSE)</f>
        <v>#N/A</v>
      </c>
      <c r="J32" s="32" t="str">
        <f>IF(ISERROR(L32),"np",L32)</f>
        <v>np</v>
      </c>
      <c r="K32" s="29">
        <f>IF(OR('[2]Men''s Epée'!$A$3=1,'50 Men''s Epée'!$P$3=TRUE),IF(OR(J32&gt;=65,ISNUMBER(J32)=FALSE),0,VLOOKUP(J32,PointTable,K$3,TRUE)),0)</f>
        <v>0</v>
      </c>
      <c r="L32" s="30" t="e">
        <f>VLOOKUP($C32,'Combined Men''s Saber'!$C$4:$I$175,L$1-2,FALSE)</f>
        <v>#N/A</v>
      </c>
      <c r="M32" s="4">
        <v>21</v>
      </c>
      <c r="N32" s="5">
        <f>IF(OR('[2]Men''s Epée'!$A$3=1,'50 Men''s Epée'!$R$3=TRUE),IF(OR(M32&gt;=65,ISNUMBER(M32)=FALSE),0,VLOOKUP(M32,PointTable,N$3,TRUE)),0)</f>
        <v>132</v>
      </c>
      <c r="P32">
        <f t="shared" si="9"/>
        <v>0</v>
      </c>
      <c r="Q32">
        <f t="shared" si="10"/>
        <v>0</v>
      </c>
      <c r="R32">
        <f t="shared" si="11"/>
        <v>132</v>
      </c>
      <c r="S32">
        <f>IF('50 Men''s Epée'!P$3=TRUE,H32,0)</f>
        <v>0</v>
      </c>
      <c r="T32">
        <f>IF('50 Men''s Epée'!Q$3=TRUE,K32,0)</f>
        <v>0</v>
      </c>
      <c r="U32">
        <f>IF('50 Men''s Epée'!R$3=TRUE,N32,0)</f>
        <v>132</v>
      </c>
    </row>
    <row r="33" spans="1:21" ht="12.75">
      <c r="A33" s="2" t="str">
        <f t="shared" si="0"/>
        <v>30</v>
      </c>
      <c r="B33" s="2"/>
      <c r="C33" s="34" t="s">
        <v>404</v>
      </c>
      <c r="D33" s="20">
        <v>18628</v>
      </c>
      <c r="E33" s="3">
        <f>LARGE($P33:$R33,1)+LARGE($P33:$R33,2)+IF('[2]Men''s Epée'!$A$3=1,F33,0)</f>
        <v>129</v>
      </c>
      <c r="F33" s="19"/>
      <c r="G33" s="32" t="str">
        <f t="shared" si="1"/>
        <v>np</v>
      </c>
      <c r="H33" s="29">
        <f>IF(OR('[2]Men''s Epée'!$A$3=1,'50 Men''s Epée'!$P$3=TRUE),IF(OR(G33&gt;=65,ISNUMBER(G33)=FALSE),0,VLOOKUP(G33,PointTable,H$3,TRUE)),0)</f>
        <v>0</v>
      </c>
      <c r="I33" s="30" t="e">
        <f>VLOOKUP($C33,'Combined Men''s Saber'!$C$4:$I$175,I$1-2,FALSE)</f>
        <v>#N/A</v>
      </c>
      <c r="J33" s="32" t="str">
        <f t="shared" si="2"/>
        <v>np</v>
      </c>
      <c r="K33" s="29">
        <f>IF(OR('[2]Men''s Epée'!$A$3=1,'50 Men''s Epée'!$P$3=TRUE),IF(OR(J33&gt;=65,ISNUMBER(J33)=FALSE),0,VLOOKUP(J33,PointTable,K$3,TRUE)),0)</f>
        <v>0</v>
      </c>
      <c r="L33" s="30" t="e">
        <f>VLOOKUP($C33,'Combined Men''s Saber'!$C$4:$I$175,L$1-2,FALSE)</f>
        <v>#N/A</v>
      </c>
      <c r="M33" s="4">
        <v>22.5</v>
      </c>
      <c r="N33" s="5">
        <f>IF(OR('[2]Men''s Epée'!$A$3=1,'50 Men''s Epée'!$R$3=TRUE),IF(OR(M33&gt;=65,ISNUMBER(M33)=FALSE),0,VLOOKUP(M33,PointTable,N$3,TRUE)),0)</f>
        <v>129</v>
      </c>
      <c r="P33">
        <f>H33</f>
        <v>0</v>
      </c>
      <c r="Q33">
        <f>K33</f>
        <v>0</v>
      </c>
      <c r="R33">
        <f>N33</f>
        <v>129</v>
      </c>
      <c r="S33">
        <f>IF('50 Men''s Epée'!P$3=TRUE,H33,0)</f>
        <v>0</v>
      </c>
      <c r="T33">
        <f>IF('50 Men''s Epée'!Q$3=TRUE,K33,0)</f>
        <v>0</v>
      </c>
      <c r="U33">
        <f>IF('50 Men''s Epée'!R$3=TRUE,N33,0)</f>
        <v>129</v>
      </c>
    </row>
    <row r="34" spans="1:21" ht="12.75">
      <c r="A34" s="2" t="str">
        <f t="shared" si="0"/>
        <v>31</v>
      </c>
      <c r="B34" s="2"/>
      <c r="C34" s="34" t="s">
        <v>405</v>
      </c>
      <c r="D34" s="20">
        <v>18989</v>
      </c>
      <c r="E34" s="3">
        <f>LARGE($P34:$R34,1)+LARGE($P34:$R34,2)+IF('[2]Men''s Epée'!$A$3=1,F34,0)</f>
        <v>126</v>
      </c>
      <c r="F34" s="19"/>
      <c r="G34" s="32" t="str">
        <f t="shared" si="1"/>
        <v>np</v>
      </c>
      <c r="H34" s="29">
        <f>IF(OR('[2]Men''s Epée'!$A$3=1,'50 Men''s Epée'!$P$3=TRUE),IF(OR(G34&gt;=65,ISNUMBER(G34)=FALSE),0,VLOOKUP(G34,PointTable,H$3,TRUE)),0)</f>
        <v>0</v>
      </c>
      <c r="I34" s="30" t="e">
        <f>VLOOKUP($C34,'Combined Men''s Saber'!$C$4:$I$175,I$1-2,FALSE)</f>
        <v>#N/A</v>
      </c>
      <c r="J34" s="32" t="str">
        <f t="shared" si="2"/>
        <v>np</v>
      </c>
      <c r="K34" s="29">
        <f>IF(OR('[2]Men''s Epée'!$A$3=1,'50 Men''s Epée'!$P$3=TRUE),IF(OR(J34&gt;=65,ISNUMBER(J34)=FALSE),0,VLOOKUP(J34,PointTable,K$3,TRUE)),0)</f>
        <v>0</v>
      </c>
      <c r="L34" s="30" t="e">
        <f>VLOOKUP($C34,'Combined Men''s Saber'!$C$4:$I$175,L$1-2,FALSE)</f>
        <v>#N/A</v>
      </c>
      <c r="M34" s="4">
        <v>24</v>
      </c>
      <c r="N34" s="5">
        <f>IF(OR('[2]Men''s Epée'!$A$3=1,'50 Men''s Epée'!$R$3=TRUE),IF(OR(M34&gt;=65,ISNUMBER(M34)=FALSE),0,VLOOKUP(M34,PointTable,N$3,TRUE)),0)</f>
        <v>126</v>
      </c>
      <c r="P34">
        <f>H34</f>
        <v>0</v>
      </c>
      <c r="Q34">
        <f>K34</f>
        <v>0</v>
      </c>
      <c r="R34">
        <f>N34</f>
        <v>126</v>
      </c>
      <c r="S34">
        <f>IF('50 Men''s Epée'!P$3=TRUE,H34,0)</f>
        <v>0</v>
      </c>
      <c r="T34">
        <f>IF('50 Men''s Epée'!Q$3=TRUE,K34,0)</f>
        <v>0</v>
      </c>
      <c r="U34">
        <f>IF('50 Men''s Epée'!R$3=TRUE,N34,0)</f>
        <v>126</v>
      </c>
    </row>
    <row r="35" spans="1:21" ht="12.75">
      <c r="A35" s="2" t="str">
        <f t="shared" si="0"/>
        <v>32</v>
      </c>
      <c r="B35" s="2"/>
      <c r="C35" s="21" t="s">
        <v>92</v>
      </c>
      <c r="D35" s="20">
        <v>17194</v>
      </c>
      <c r="E35" s="3">
        <f>LARGE($P35:$R35,1)+LARGE($P35:$R35,2)+IF('[2]Men''s Epée'!$A$3=1,F35,0)</f>
        <v>98</v>
      </c>
      <c r="F35" s="19"/>
      <c r="G35" s="32">
        <f t="shared" si="1"/>
        <v>35</v>
      </c>
      <c r="H35" s="29">
        <f>IF(OR('[2]Men''s Epée'!$A$3=1,'50 Men''s Epée'!$P$3=TRUE),IF(OR(G35&gt;=65,ISNUMBER(G35)=FALSE),0,VLOOKUP(G35,PointTable,H$3,TRUE)),0)</f>
        <v>98</v>
      </c>
      <c r="I35" s="30">
        <f>VLOOKUP($C35,'Combined Men''s Saber'!$C$4:$I$175,I$1-2,FALSE)</f>
        <v>35</v>
      </c>
      <c r="J35" s="32" t="str">
        <f t="shared" si="2"/>
        <v>np</v>
      </c>
      <c r="K35" s="29">
        <f>IF(OR('[2]Men''s Epée'!$A$3=1,'50 Men''s Epée'!$P$3=TRUE),IF(OR(J35&gt;=65,ISNUMBER(J35)=FALSE),0,VLOOKUP(J35,PointTable,K$3,TRUE)),0)</f>
        <v>0</v>
      </c>
      <c r="L35" s="30" t="str">
        <f>VLOOKUP($C35,'Combined Men''s Saber'!$C$4:$I$175,L$1-2,FALSE)</f>
        <v>np</v>
      </c>
      <c r="M35" s="4" t="s">
        <v>3</v>
      </c>
      <c r="N35" s="5">
        <f>IF(OR('[2]Men''s Epée'!$A$3=1,'50 Men''s Epée'!$R$3=TRUE),IF(OR(M35&gt;=65,ISNUMBER(M35)=FALSE),0,VLOOKUP(M35,PointTable,N$3,TRUE)),0)</f>
        <v>0</v>
      </c>
      <c r="P35">
        <f>H35</f>
        <v>98</v>
      </c>
      <c r="Q35">
        <f>K35</f>
        <v>0</v>
      </c>
      <c r="R35">
        <f>N35</f>
        <v>0</v>
      </c>
      <c r="S35">
        <f>IF('50 Men''s Epée'!P$3=TRUE,H35,0)</f>
        <v>98</v>
      </c>
      <c r="T35">
        <f>IF('50 Men''s Epée'!Q$3=TRUE,K35,0)</f>
        <v>0</v>
      </c>
      <c r="U35">
        <f>IF('50 Men''s Epée'!R$3=TRUE,N35,0)</f>
        <v>0</v>
      </c>
    </row>
    <row r="36" spans="1:21" ht="12.75">
      <c r="A36" s="2" t="str">
        <f t="shared" si="0"/>
        <v>33</v>
      </c>
      <c r="B36" s="2"/>
      <c r="C36" s="21" t="s">
        <v>84</v>
      </c>
      <c r="D36" s="20">
        <v>17441</v>
      </c>
      <c r="E36" s="3">
        <f>LARGE($P36:$R36,1)+LARGE($P36:$R36,2)+IF('[2]Men''s Epée'!$A$3=1,F36,0)</f>
        <v>87</v>
      </c>
      <c r="F36" s="19"/>
      <c r="G36" s="32" t="str">
        <f t="shared" si="1"/>
        <v>np</v>
      </c>
      <c r="H36" s="29">
        <f>IF(OR('[2]Men''s Epée'!$A$3=1,'50 Men''s Epée'!$P$3=TRUE),IF(OR(G36&gt;=65,ISNUMBER(G36)=FALSE),0,VLOOKUP(G36,PointTable,H$3,TRUE)),0)</f>
        <v>0</v>
      </c>
      <c r="I36" s="30" t="str">
        <f>VLOOKUP($C36,'Combined Men''s Saber'!$C$4:$I$175,I$1-2,FALSE)</f>
        <v>np</v>
      </c>
      <c r="J36" s="32">
        <f t="shared" si="2"/>
        <v>46</v>
      </c>
      <c r="K36" s="29">
        <f>IF(OR('[2]Men''s Epée'!$A$3=1,'50 Men''s Epée'!$P$3=TRUE),IF(OR(J36&gt;=65,ISNUMBER(J36)=FALSE),0,VLOOKUP(J36,PointTable,K$3,TRUE)),0)</f>
        <v>87</v>
      </c>
      <c r="L36" s="30">
        <f>VLOOKUP($C36,'Combined Men''s Saber'!$C$4:$I$175,L$1-2,FALSE)</f>
        <v>46</v>
      </c>
      <c r="M36" s="4" t="s">
        <v>3</v>
      </c>
      <c r="N36" s="5">
        <f>IF(OR('[2]Men''s Epée'!$A$3=1,'50 Men''s Epée'!$R$3=TRUE),IF(OR(M36&gt;=65,ISNUMBER(M36)=FALSE),0,VLOOKUP(M36,PointTable,N$3,TRUE)),0)</f>
        <v>0</v>
      </c>
      <c r="P36">
        <f>H36</f>
        <v>0</v>
      </c>
      <c r="Q36">
        <f>K36</f>
        <v>87</v>
      </c>
      <c r="R36">
        <f>N36</f>
        <v>0</v>
      </c>
      <c r="S36">
        <f>IF('50 Men''s Epée'!P$3=TRUE,H36,0)</f>
        <v>0</v>
      </c>
      <c r="T36">
        <f>IF('50 Men''s Epée'!Q$3=TRUE,K36,0)</f>
        <v>87</v>
      </c>
      <c r="U36">
        <f>IF('50 Men''s Epée'!R$3=TRUE,N36,0)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Women''s Epée'!$G$1:$J$3,3,FALSE)</f>
        <v>7</v>
      </c>
      <c r="J1" s="23" t="s">
        <v>271</v>
      </c>
      <c r="K1" s="10"/>
      <c r="L1" s="25">
        <f>HLOOKUP(J1,'Combined Women''s Epée'!$G$1:$J$3,3,FALSE)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Women''s Epée'!R2C"&amp;I1,FALSE)</f>
        <v>I</v>
      </c>
      <c r="H2" s="25" t="str">
        <f ca="1">INDIRECT("'Combined Women''s Epée'!R2C"&amp;I1+1,FALSE)</f>
        <v>Dec 2001&lt;BR&gt;VET</v>
      </c>
      <c r="I2" s="22"/>
      <c r="J2" s="23" t="str">
        <f ca="1">INDIRECT("'Combined Women''s Epée'!R2C"&amp;L1,FALSE)</f>
        <v>I</v>
      </c>
      <c r="K2" s="25" t="str">
        <f ca="1">INDIRECT("'Combined Women''s Epée'!R2C"&amp;L1+1,FALSE)</f>
        <v>Mar 2002&lt;BR&gt;VET</v>
      </c>
      <c r="L2" s="22"/>
      <c r="M2" s="13" t="s">
        <v>219</v>
      </c>
      <c r="N2" s="17" t="s">
        <v>322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17">IF(E4=0,"",IF(E4=E3,A3,ROW()-3&amp;IF(E4=E5,"T","")))</f>
        <v>1</v>
      </c>
      <c r="B4" s="2"/>
      <c r="C4" s="21" t="s">
        <v>58</v>
      </c>
      <c r="D4" s="20">
        <v>17056</v>
      </c>
      <c r="E4" s="3">
        <f>LARGE($P4:$R4,1)+LARGE($P4:$R4,2)+IF('[2]Men''s Epée'!$A$3=1,F4,0)</f>
        <v>910</v>
      </c>
      <c r="F4" s="19"/>
      <c r="G4" s="32">
        <f aca="true" t="shared" si="1" ref="G4:G14">IF(ISERROR(I4),"np",I4)</f>
        <v>3</v>
      </c>
      <c r="H4" s="29">
        <f>IF(OR('[2]Men''s Epée'!$A$3=1,'50 Men''s Epée'!$P$3=TRUE),IF(OR(G4&gt;=65,ISNUMBER(G4)=FALSE),0,VLOOKUP(G4,PointTable,H$3,TRUE)),0)</f>
        <v>510</v>
      </c>
      <c r="I4" s="30">
        <f>VLOOKUP($C4,'Combined Women''s Epée'!$C$4:$I$199,I$1-2,FALSE)</f>
        <v>3</v>
      </c>
      <c r="J4" s="32">
        <f aca="true" t="shared" si="2" ref="J4:J14">IF(ISERROR(L4),"np",L4)</f>
        <v>9</v>
      </c>
      <c r="K4" s="29">
        <f>IF(OR('[2]Men''s Epée'!$A$3=1,'50 Men''s Epée'!$P$3=TRUE),IF(OR(J4&gt;=65,ISNUMBER(J4)=FALSE),0,VLOOKUP(J4,PointTable,K$3,TRUE)),0)</f>
        <v>321</v>
      </c>
      <c r="L4" s="30">
        <f>VLOOKUP($C4,'Combined Women''s Epée'!$C$4:$I$199,L$1-2,FALSE)</f>
        <v>9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3" ref="P4:P12">H4</f>
        <v>510</v>
      </c>
      <c r="Q4">
        <f aca="true" t="shared" si="4" ref="Q4:Q12">K4</f>
        <v>321</v>
      </c>
      <c r="R4">
        <f aca="true" t="shared" si="5" ref="R4:R12">N4</f>
        <v>400</v>
      </c>
      <c r="S4">
        <f>IF('50 Men''s Epée'!P$3=TRUE,H4,0)</f>
        <v>510</v>
      </c>
      <c r="T4">
        <f>IF('50 Men''s Epée'!Q$3=TRUE,K4,0)</f>
        <v>321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21" t="s">
        <v>143</v>
      </c>
      <c r="D5" s="20">
        <v>18298</v>
      </c>
      <c r="E5" s="3">
        <f>LARGE($P5:$R5,1)+LARGE($P5:$R5,2)+IF('[2]Men''s Epée'!$A$3=1,F5,0)</f>
        <v>687</v>
      </c>
      <c r="F5" s="19"/>
      <c r="G5" s="32">
        <f t="shared" si="1"/>
        <v>25</v>
      </c>
      <c r="H5" s="29">
        <f>IF(OR('[2]Men''s Epée'!$A$3=1,'50 Men''s Epée'!$P$3=TRUE),IF(OR(G5&gt;=65,ISNUMBER(G5)=FALSE),0,VLOOKUP(G5,PointTable,H$3,TRUE)),0)</f>
        <v>186</v>
      </c>
      <c r="I5" s="30">
        <f>VLOOKUP($C5,'Combined Women''s Epée'!$C$4:$I$199,I$1-2,FALSE)</f>
        <v>25</v>
      </c>
      <c r="J5" s="32">
        <f t="shared" si="2"/>
        <v>8</v>
      </c>
      <c r="K5" s="29">
        <f>IF(OR('[2]Men''s Epée'!$A$3=1,'50 Men''s Epée'!$P$3=TRUE),IF(OR(J5&gt;=65,ISNUMBER(J5)=FALSE),0,VLOOKUP(J5,PointTable,K$3,TRUE)),0)</f>
        <v>411</v>
      </c>
      <c r="L5" s="30">
        <f>VLOOKUP($C5,'Combined Women''s Epée'!$C$4:$I$199,L$1-2,FALSE)</f>
        <v>8</v>
      </c>
      <c r="M5" s="4">
        <v>7</v>
      </c>
      <c r="N5" s="5">
        <f>IF(OR('[2]Men''s Epée'!$A$3=1,'50 Men''s Epée'!$R$3=TRUE),IF(OR(M5&gt;=65,ISNUMBER(M5)=FALSE),0,VLOOKUP(M5,PointTable,N$3,TRUE)),0)</f>
        <v>276</v>
      </c>
      <c r="P5">
        <f t="shared" si="3"/>
        <v>186</v>
      </c>
      <c r="Q5">
        <f t="shared" si="4"/>
        <v>411</v>
      </c>
      <c r="R5">
        <f t="shared" si="5"/>
        <v>276</v>
      </c>
      <c r="S5">
        <f>IF('50 Men''s Epée'!P$3=TRUE,H5,0)</f>
        <v>186</v>
      </c>
      <c r="T5">
        <f>IF('50 Men''s Epée'!Q$3=TRUE,K5,0)</f>
        <v>411</v>
      </c>
      <c r="U5">
        <f>IF('50 Men''s Epée'!R$3=TRUE,N5,0)</f>
        <v>276</v>
      </c>
    </row>
    <row r="6" spans="1:21" ht="12.75">
      <c r="A6" s="2" t="str">
        <f t="shared" si="0"/>
        <v>3</v>
      </c>
      <c r="B6" s="2"/>
      <c r="C6" s="21" t="s">
        <v>145</v>
      </c>
      <c r="D6" s="20">
        <v>18066</v>
      </c>
      <c r="E6" s="3">
        <f>LARGE($P6:$R6,1)+LARGE($P6:$R6,2)+IF('[2]Men''s Epée'!$A$3=1,F6,0)</f>
        <v>658</v>
      </c>
      <c r="F6" s="19"/>
      <c r="G6" s="32">
        <f t="shared" si="1"/>
        <v>10</v>
      </c>
      <c r="H6" s="29">
        <f>IF(OR('[2]Men''s Epée'!$A$3=1,'50 Men''s Epée'!$P$3=TRUE),IF(OR(G6&gt;=65,ISNUMBER(G6)=FALSE),0,VLOOKUP(G6,PointTable,H$3,TRUE)),0)</f>
        <v>318</v>
      </c>
      <c r="I6" s="30">
        <f>VLOOKUP($C6,'Combined Women''s Epée'!$C$4:$I$199,I$1-2,FALSE)</f>
        <v>10</v>
      </c>
      <c r="J6" s="32">
        <f t="shared" si="2"/>
        <v>20</v>
      </c>
      <c r="K6" s="29">
        <f>IF(OR('[2]Men''s Epée'!$A$3=1,'50 Men''s Epée'!$P$3=TRUE),IF(OR(J6&gt;=65,ISNUMBER(J6)=FALSE),0,VLOOKUP(J6,PointTable,K$3,TRUE)),0)</f>
        <v>201</v>
      </c>
      <c r="L6" s="30">
        <f>VLOOKUP($C6,'Combined Women''s Epée'!$C$4:$I$199,L$1-2,FALSE)</f>
        <v>20</v>
      </c>
      <c r="M6" s="4">
        <v>3</v>
      </c>
      <c r="N6" s="5">
        <f>IF(OR('[2]Men''s Epée'!$A$3=1,'50 Men''s Epée'!$R$3=TRUE),IF(OR(M6&gt;=65,ISNUMBER(M6)=FALSE),0,VLOOKUP(M6,PointTable,N$3,TRUE)),0)</f>
        <v>340</v>
      </c>
      <c r="P6">
        <f>H6</f>
        <v>318</v>
      </c>
      <c r="Q6">
        <f>K6</f>
        <v>201</v>
      </c>
      <c r="R6">
        <f>N6</f>
        <v>340</v>
      </c>
      <c r="S6">
        <f>IF('50 Men''s Epée'!P$3=TRUE,H6,0)</f>
        <v>318</v>
      </c>
      <c r="T6">
        <f>IF('50 Men''s Epée'!Q$3=TRUE,K6,0)</f>
        <v>201</v>
      </c>
      <c r="U6">
        <f>IF('50 Men''s Epée'!R$3=TRUE,N6,0)</f>
        <v>340</v>
      </c>
    </row>
    <row r="7" spans="1:21" ht="12.75">
      <c r="A7" s="2" t="str">
        <f t="shared" si="0"/>
        <v>4</v>
      </c>
      <c r="B7" s="2"/>
      <c r="C7" s="33" t="s">
        <v>129</v>
      </c>
      <c r="D7" s="20">
        <v>17702</v>
      </c>
      <c r="E7" s="3">
        <f>LARGE($P7:$R7,1)+LARGE($P7:$R7,2)+IF('[2]Men''s Epée'!$A$3=1,F7,0)</f>
        <v>646</v>
      </c>
      <c r="F7" s="19"/>
      <c r="G7" s="32">
        <f>IF(ISERROR(I7),"np",I7)</f>
        <v>20</v>
      </c>
      <c r="H7" s="29">
        <f>IF(OR('[2]Men''s Epée'!$A$3=1,'50 Men''s Epée'!$P$3=TRUE),IF(OR(G7&gt;=65,ISNUMBER(G7)=FALSE),0,VLOOKUP(G7,PointTable,H$3,TRUE)),0)</f>
        <v>201</v>
      </c>
      <c r="I7" s="30">
        <f>VLOOKUP($C7,'Combined Women''s Epée'!$C$4:$I$199,I$1-2,FALSE)</f>
        <v>20</v>
      </c>
      <c r="J7" s="32">
        <f>IF(ISERROR(L7),"np",L7)</f>
        <v>14</v>
      </c>
      <c r="K7" s="29">
        <f>IF(OR('[2]Men''s Epée'!$A$3=1,'50 Men''s Epée'!$P$3=TRUE),IF(OR(J7&gt;=65,ISNUMBER(J7)=FALSE),0,VLOOKUP(J7,PointTable,K$3,TRUE)),0)</f>
        <v>306</v>
      </c>
      <c r="L7" s="30">
        <f>VLOOKUP($C7,'Combined Women''s Epée'!$C$4:$I$199,L$1-2,FALSE)</f>
        <v>14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>H7</f>
        <v>201</v>
      </c>
      <c r="Q7">
        <f>K7</f>
        <v>306</v>
      </c>
      <c r="R7">
        <f>N7</f>
        <v>340</v>
      </c>
      <c r="S7">
        <f>IF('50 Men''s Epée'!P$3=TRUE,H7,0)</f>
        <v>201</v>
      </c>
      <c r="T7">
        <f>IF('50 Men''s Epée'!Q$3=TRUE,K7,0)</f>
        <v>306</v>
      </c>
      <c r="U7">
        <f>IF('50 Men''s Epée'!R$3=TRUE,N7,0)</f>
        <v>340</v>
      </c>
    </row>
    <row r="8" spans="1:21" ht="12.75">
      <c r="A8" s="2" t="str">
        <f t="shared" si="0"/>
        <v>5</v>
      </c>
      <c r="B8" s="2"/>
      <c r="C8" s="21" t="s">
        <v>61</v>
      </c>
      <c r="D8" s="20">
        <v>18346</v>
      </c>
      <c r="E8" s="3">
        <f>LARGE($P8:$R8,1)+LARGE($P8:$R8,2)+IF('[2]Men''s Epée'!$A$3=1,F8,0)</f>
        <v>609</v>
      </c>
      <c r="F8" s="19"/>
      <c r="G8" s="32">
        <f>IF(ISERROR(I8),"np",I8)</f>
        <v>16</v>
      </c>
      <c r="H8" s="29">
        <f>IF(OR('[2]Men''s Epée'!$A$3=1,'50 Men''s Epée'!$P$3=TRUE),IF(OR(G8&gt;=65,ISNUMBER(G8)=FALSE),0,VLOOKUP(G8,PointTable,H$3,TRUE)),0)</f>
        <v>300</v>
      </c>
      <c r="I8" s="30">
        <f>VLOOKUP($C8,'Combined Women''s Epée'!$C$4:$I$199,I$1-2,FALSE)</f>
        <v>16</v>
      </c>
      <c r="J8" s="32">
        <f>IF(ISERROR(L8),"np",L8)</f>
        <v>13</v>
      </c>
      <c r="K8" s="29">
        <f>IF(OR('[2]Men''s Epée'!$A$3=1,'50 Men''s Epée'!$P$3=TRUE),IF(OR(J8&gt;=65,ISNUMBER(J8)=FALSE),0,VLOOKUP(J8,PointTable,K$3,TRUE)),0)</f>
        <v>309</v>
      </c>
      <c r="L8" s="30">
        <f>VLOOKUP($C8,'Combined Women''s Epée'!$C$4:$I$199,L$1-2,FALSE)</f>
        <v>13</v>
      </c>
      <c r="M8" s="4">
        <v>6</v>
      </c>
      <c r="N8" s="5">
        <f>IF(OR('[2]Men''s Epée'!$A$3=1,'50 Men''s Epée'!$R$3=TRUE),IF(OR(M8&gt;=65,ISNUMBER(M8)=FALSE),0,VLOOKUP(M8,PointTable,N$3,TRUE)),0)</f>
        <v>278</v>
      </c>
      <c r="P8">
        <f>H8</f>
        <v>300</v>
      </c>
      <c r="Q8">
        <f>K8</f>
        <v>309</v>
      </c>
      <c r="R8">
        <f>N8</f>
        <v>278</v>
      </c>
      <c r="S8">
        <f>IF('50 Men''s Epée'!P$3=TRUE,H8,0)</f>
        <v>300</v>
      </c>
      <c r="T8">
        <f>IF('50 Men''s Epée'!Q$3=TRUE,K8,0)</f>
        <v>309</v>
      </c>
      <c r="U8">
        <f>IF('50 Men''s Epée'!R$3=TRUE,N8,0)</f>
        <v>278</v>
      </c>
    </row>
    <row r="9" spans="1:21" ht="12.75">
      <c r="A9" s="2" t="str">
        <f t="shared" si="0"/>
        <v>6</v>
      </c>
      <c r="B9" s="2"/>
      <c r="C9" s="33" t="s">
        <v>300</v>
      </c>
      <c r="D9" s="20">
        <v>17711</v>
      </c>
      <c r="E9" s="3">
        <f>LARGE($P9:$R9,1)+LARGE($P9:$R9,2)+IF('[2]Men''s Epée'!$A$3=1,F9,0)</f>
        <v>578</v>
      </c>
      <c r="F9" s="19"/>
      <c r="G9" s="32" t="str">
        <f t="shared" si="1"/>
        <v>np</v>
      </c>
      <c r="H9" s="29">
        <f>IF(OR('[2]Men''s Epée'!$A$3=1,'50 Men''s Epée'!$P$3=TRUE),IF(OR(G9&gt;=65,ISNUMBER(G9)=FALSE),0,VLOOKUP(G9,PointTable,H$3,TRUE)),0)</f>
        <v>0</v>
      </c>
      <c r="I9" s="30" t="str">
        <f>VLOOKUP($C9,'Combined Women''s Epée'!$C$4:$I$199,I$1-2,FALSE)</f>
        <v>np</v>
      </c>
      <c r="J9" s="32">
        <f t="shared" si="2"/>
        <v>17</v>
      </c>
      <c r="K9" s="29">
        <f>IF(OR('[2]Men''s Epée'!$A$3=1,'50 Men''s Epée'!$P$3=TRUE),IF(OR(J9&gt;=65,ISNUMBER(J9)=FALSE),0,VLOOKUP(J9,PointTable,K$3,TRUE)),0)</f>
        <v>210</v>
      </c>
      <c r="L9" s="30">
        <f>VLOOKUP($C9,'Combined Women''s Epée'!$C$4:$I$199,L$1-2,FALSE)</f>
        <v>17</v>
      </c>
      <c r="M9" s="4">
        <v>2</v>
      </c>
      <c r="N9" s="5">
        <f>IF(OR('[2]Men''s Epée'!$A$3=1,'50 Men''s Epée'!$R$3=TRUE),IF(OR(M9&gt;=65,ISNUMBER(M9)=FALSE),0,VLOOKUP(M9,PointTable,N$3,TRUE)),0)</f>
        <v>368</v>
      </c>
      <c r="P9">
        <f t="shared" si="3"/>
        <v>0</v>
      </c>
      <c r="Q9">
        <f t="shared" si="4"/>
        <v>210</v>
      </c>
      <c r="R9">
        <f t="shared" si="5"/>
        <v>368</v>
      </c>
      <c r="S9">
        <f>IF('50 Men''s Epée'!P$3=TRUE,H9,0)</f>
        <v>0</v>
      </c>
      <c r="T9">
        <f>IF('50 Men''s Epée'!Q$3=TRUE,K9,0)</f>
        <v>210</v>
      </c>
      <c r="U9">
        <f>IF('50 Men''s Epée'!R$3=TRUE,N9,0)</f>
        <v>368</v>
      </c>
    </row>
    <row r="10" spans="1:21" ht="12.75">
      <c r="A10" s="2" t="str">
        <f t="shared" si="0"/>
        <v>7</v>
      </c>
      <c r="B10" s="2"/>
      <c r="C10" s="33" t="s">
        <v>153</v>
      </c>
      <c r="D10" s="20">
        <v>17902</v>
      </c>
      <c r="E10" s="3">
        <f>LARGE($P10:$R10,1)+LARGE($P10:$R10,2)+IF('[2]Men''s Epée'!$A$3=1,F10,0)</f>
        <v>463</v>
      </c>
      <c r="F10" s="19"/>
      <c r="G10" s="32" t="str">
        <f>IF(ISERROR(I10),"np",I10)</f>
        <v>np</v>
      </c>
      <c r="H10" s="29">
        <f>IF(OR('[2]Men''s Epée'!$A$3=1,'50 Men''s Epée'!$P$3=TRUE),IF(OR(G10&gt;=65,ISNUMBER(G10)=FALSE),0,VLOOKUP(G10,PointTable,H$3,TRUE)),0)</f>
        <v>0</v>
      </c>
      <c r="I10" s="30" t="str">
        <f>VLOOKUP($C10,'Combined Women''s Epée'!$C$4:$I$199,I$1-2,FALSE)</f>
        <v>np</v>
      </c>
      <c r="J10" s="32">
        <f>IF(ISERROR(L10),"np",L10)</f>
        <v>24</v>
      </c>
      <c r="K10" s="29">
        <f>IF(OR('[2]Men''s Epée'!$A$3=1,'50 Men''s Epée'!$P$3=TRUE),IF(OR(J10&gt;=65,ISNUMBER(J10)=FALSE),0,VLOOKUP(J10,PointTable,K$3,TRUE)),0)</f>
        <v>189</v>
      </c>
      <c r="L10" s="30">
        <f>VLOOKUP($C10,'Combined Women''s Epée'!$C$4:$I$199,L$1-2,FALSE)</f>
        <v>24</v>
      </c>
      <c r="M10" s="4">
        <v>8</v>
      </c>
      <c r="N10" s="5">
        <f>IF(OR('[2]Men''s Epée'!$A$3=1,'50 Men''s Epée'!$R$3=TRUE),IF(OR(M10&gt;=65,ISNUMBER(M10)=FALSE),0,VLOOKUP(M10,PointTable,N$3,TRUE)),0)</f>
        <v>274</v>
      </c>
      <c r="P10">
        <f t="shared" si="3"/>
        <v>0</v>
      </c>
      <c r="Q10">
        <f t="shared" si="4"/>
        <v>189</v>
      </c>
      <c r="R10">
        <f t="shared" si="5"/>
        <v>274</v>
      </c>
      <c r="S10">
        <f>IF('50 Men''s Epée'!P$3=TRUE,H10,0)</f>
        <v>0</v>
      </c>
      <c r="T10">
        <f>IF('50 Men''s Epée'!Q$3=TRUE,K10,0)</f>
        <v>189</v>
      </c>
      <c r="U10">
        <f>IF('50 Men''s Epée'!R$3=TRUE,N10,0)</f>
        <v>274</v>
      </c>
    </row>
    <row r="11" spans="1:21" ht="12.75">
      <c r="A11" s="2" t="str">
        <f t="shared" si="0"/>
        <v>8</v>
      </c>
      <c r="B11" s="2"/>
      <c r="C11" s="21" t="s">
        <v>114</v>
      </c>
      <c r="D11" s="20">
        <v>18029</v>
      </c>
      <c r="E11" s="3">
        <f>LARGE($P11:$R11,1)+LARGE($P11:$R11,2)+IF('[2]Men''s Epée'!$A$3=1,F11,0)</f>
        <v>406</v>
      </c>
      <c r="F11" s="19"/>
      <c r="G11" s="32">
        <f t="shared" si="1"/>
        <v>23</v>
      </c>
      <c r="H11" s="29">
        <f>IF(OR('[2]Men''s Epée'!$A$3=1,'50 Men''s Epée'!$P$3=TRUE),IF(OR(G11&gt;=65,ISNUMBER(G11)=FALSE),0,VLOOKUP(G11,PointTable,H$3,TRUE)),0)</f>
        <v>192</v>
      </c>
      <c r="I11" s="30">
        <f>VLOOKUP($C11,'Combined Women''s Epée'!$C$4:$I$199,I$1-2,FALSE)</f>
        <v>23</v>
      </c>
      <c r="J11" s="32">
        <f t="shared" si="2"/>
        <v>29</v>
      </c>
      <c r="K11" s="29">
        <f>IF(OR('[2]Men''s Epée'!$A$3=1,'50 Men''s Epée'!$P$3=TRUE),IF(OR(J11&gt;=65,ISNUMBER(J11)=FALSE),0,VLOOKUP(J11,PointTable,K$3,TRUE)),0)</f>
        <v>174</v>
      </c>
      <c r="L11" s="30">
        <f>VLOOKUP($C11,'Combined Women''s Epée'!$C$4:$I$199,L$1-2,FALSE)</f>
        <v>29</v>
      </c>
      <c r="M11" s="4">
        <v>9</v>
      </c>
      <c r="N11" s="5">
        <f>IF(OR('[2]Men''s Epée'!$A$3=1,'50 Men''s Epée'!$R$3=TRUE),IF(OR(M11&gt;=65,ISNUMBER(M11)=FALSE),0,VLOOKUP(M11,PointTable,N$3,TRUE)),0)</f>
        <v>214</v>
      </c>
      <c r="P11">
        <f t="shared" si="3"/>
        <v>192</v>
      </c>
      <c r="Q11">
        <f t="shared" si="4"/>
        <v>174</v>
      </c>
      <c r="R11">
        <f t="shared" si="5"/>
        <v>214</v>
      </c>
      <c r="S11">
        <f>IF('50 Men''s Epée'!P$3=TRUE,H11,0)</f>
        <v>192</v>
      </c>
      <c r="T11">
        <f>IF('50 Men''s Epée'!Q$3=TRUE,K11,0)</f>
        <v>174</v>
      </c>
      <c r="U11">
        <f>IF('50 Men''s Epée'!R$3=TRUE,N11,0)</f>
        <v>214</v>
      </c>
    </row>
    <row r="12" spans="1:21" ht="12.75">
      <c r="A12" s="2" t="str">
        <f t="shared" si="0"/>
        <v>9</v>
      </c>
      <c r="B12" s="2"/>
      <c r="C12" s="33" t="s">
        <v>258</v>
      </c>
      <c r="D12" s="20">
        <v>17163</v>
      </c>
      <c r="E12" s="3">
        <f>LARGE($P12:$R12,1)+LARGE($P12:$R12,2)+IF('[2]Men''s Epée'!$A$3=1,F12,0)</f>
        <v>393</v>
      </c>
      <c r="F12" s="19"/>
      <c r="G12" s="32">
        <f>IF(ISERROR(I12),"np",I12)</f>
        <v>26</v>
      </c>
      <c r="H12" s="29">
        <f>IF(OR('[2]Men''s Epée'!$A$3=1,'50 Men''s Epée'!$P$3=TRUE),IF(OR(G12&gt;=65,ISNUMBER(G12)=FALSE),0,VLOOKUP(G12,PointTable,H$3,TRUE)),0)</f>
        <v>183</v>
      </c>
      <c r="I12" s="30">
        <f>VLOOKUP($C12,'Combined Women''s Epée'!$C$4:$I$199,I$1-2,FALSE)</f>
        <v>26</v>
      </c>
      <c r="J12" s="32" t="str">
        <f>IF(ISERROR(L12),"np",L12)</f>
        <v>np</v>
      </c>
      <c r="K12" s="29">
        <f>IF(OR('[2]Men''s Epée'!$A$3=1,'50 Men''s Epée'!$P$3=TRUE),IF(OR(J12&gt;=65,ISNUMBER(J12)=FALSE),0,VLOOKUP(J12,PointTable,K$3,TRUE)),0)</f>
        <v>0</v>
      </c>
      <c r="L12" s="30" t="str">
        <f>VLOOKUP($C12,'Combined Women''s Epée'!$C$4:$I$199,L$1-2,FALSE)</f>
        <v>np</v>
      </c>
      <c r="M12" s="4">
        <v>11</v>
      </c>
      <c r="N12" s="5">
        <f>IF(OR('[2]Men''s Epée'!$A$3=1,'50 Men''s Epée'!$R$3=TRUE),IF(OR(M12&gt;=65,ISNUMBER(M12)=FALSE),0,VLOOKUP(M12,PointTable,N$3,TRUE)),0)</f>
        <v>210</v>
      </c>
      <c r="P12">
        <f t="shared" si="3"/>
        <v>183</v>
      </c>
      <c r="Q12">
        <f t="shared" si="4"/>
        <v>0</v>
      </c>
      <c r="R12">
        <f t="shared" si="5"/>
        <v>210</v>
      </c>
      <c r="S12">
        <f>IF('50 Men''s Epée'!P$3=TRUE,H12,0)</f>
        <v>183</v>
      </c>
      <c r="T12">
        <f>IF('50 Men''s Epée'!Q$3=TRUE,K12,0)</f>
        <v>0</v>
      </c>
      <c r="U12">
        <f>IF('50 Men''s Epée'!R$3=TRUE,N12,0)</f>
        <v>210</v>
      </c>
    </row>
    <row r="13" spans="1:21" ht="12.75">
      <c r="A13" s="2" t="str">
        <f t="shared" si="0"/>
        <v>10</v>
      </c>
      <c r="B13" s="2"/>
      <c r="C13" s="21" t="s">
        <v>72</v>
      </c>
      <c r="D13" s="20">
        <v>17518</v>
      </c>
      <c r="E13" s="3">
        <f>LARGE($P13:$R13,1)+LARGE($P13:$R13,2)+IF('[2]Men''s Epée'!$A$3=1,F13,0)</f>
        <v>391</v>
      </c>
      <c r="F13" s="19"/>
      <c r="G13" s="32">
        <f>IF(ISERROR(I13),"np",I13)</f>
        <v>28</v>
      </c>
      <c r="H13" s="29">
        <f>IF(OR('[2]Men''s Epée'!$A$3=1,'50 Men''s Epée'!$P$3=TRUE),IF(OR(G13&gt;=65,ISNUMBER(G13)=FALSE),0,VLOOKUP(G13,PointTable,H$3,TRUE)),0)</f>
        <v>177</v>
      </c>
      <c r="I13" s="30">
        <f>VLOOKUP($C13,'Combined Women''s Epée'!$C$4:$I$199,I$1-2,FALSE)</f>
        <v>28</v>
      </c>
      <c r="J13" s="32">
        <f>IF(ISERROR(L13),"np",L13)</f>
        <v>26</v>
      </c>
      <c r="K13" s="29">
        <f>IF(OR('[2]Men''s Epée'!$A$3=1,'50 Men''s Epée'!$P$3=TRUE),IF(OR(J13&gt;=65,ISNUMBER(J13)=FALSE),0,VLOOKUP(J13,PointTable,K$3,TRUE)),0)</f>
        <v>183</v>
      </c>
      <c r="L13" s="30">
        <f>VLOOKUP($C13,'Combined Women''s Epée'!$C$4:$I$199,L$1-2,FALSE)</f>
        <v>26</v>
      </c>
      <c r="M13" s="4">
        <v>12</v>
      </c>
      <c r="N13" s="5">
        <f>IF(OR('[2]Men''s Epée'!$A$3=1,'50 Men''s Epée'!$R$3=TRUE),IF(OR(M13&gt;=65,ISNUMBER(M13)=FALSE),0,VLOOKUP(M13,PointTable,N$3,TRUE)),0)</f>
        <v>208</v>
      </c>
      <c r="P13">
        <f>H13</f>
        <v>177</v>
      </c>
      <c r="Q13">
        <f>K13</f>
        <v>183</v>
      </c>
      <c r="R13">
        <f>N13</f>
        <v>208</v>
      </c>
      <c r="S13">
        <f>IF('50 Men''s Epée'!P$3=TRUE,H13,0)</f>
        <v>177</v>
      </c>
      <c r="T13">
        <f>IF('50 Men''s Epée'!Q$3=TRUE,K13,0)</f>
        <v>183</v>
      </c>
      <c r="U13">
        <f>IF('50 Men''s Epée'!R$3=TRUE,N13,0)</f>
        <v>208</v>
      </c>
    </row>
    <row r="14" spans="1:21" ht="12.75">
      <c r="A14" s="2" t="str">
        <f t="shared" si="0"/>
        <v>11</v>
      </c>
      <c r="B14" s="2"/>
      <c r="C14" s="33" t="s">
        <v>305</v>
      </c>
      <c r="D14" s="20">
        <v>19159</v>
      </c>
      <c r="E14" s="3">
        <f>LARGE($P14:$R14,1)+LARGE($P14:$R14,2)+IF('[2]Men''s Epée'!$A$3=1,F14,0)</f>
        <v>378</v>
      </c>
      <c r="F14" s="19"/>
      <c r="G14" s="32" t="str">
        <f t="shared" si="1"/>
        <v>np</v>
      </c>
      <c r="H14" s="29">
        <f>IF(OR('[2]Men''s Epée'!$A$3=1,'50 Men''s Epée'!$P$3=TRUE),IF(OR(G14&gt;=65,ISNUMBER(G14)=FALSE),0,VLOOKUP(G14,PointTable,H$3,TRUE)),0)</f>
        <v>0</v>
      </c>
      <c r="I14" s="30" t="str">
        <f>VLOOKUP($C14,'Combined Women''s Epée'!$C$4:$I$199,I$1-2,FALSE)</f>
        <v>np</v>
      </c>
      <c r="J14" s="32">
        <f t="shared" si="2"/>
        <v>35</v>
      </c>
      <c r="K14" s="29">
        <f>IF(OR('[2]Men''s Epée'!$A$3=1,'50 Men''s Epée'!$P$3=TRUE),IF(OR(J14&gt;=65,ISNUMBER(J14)=FALSE),0,VLOOKUP(J14,PointTable,K$3,TRUE)),0)</f>
        <v>98</v>
      </c>
      <c r="L14" s="30">
        <f>VLOOKUP($C14,'Combined Women''s Epée'!$C$4:$I$199,L$1-2,FALSE)</f>
        <v>35</v>
      </c>
      <c r="M14" s="4">
        <v>5</v>
      </c>
      <c r="N14" s="5">
        <f>IF(OR('[2]Men''s Epée'!$A$3=1,'50 Men''s Epée'!$R$3=TRUE),IF(OR(M14&gt;=65,ISNUMBER(M14)=FALSE),0,VLOOKUP(M14,PointTable,N$3,TRUE)),0)</f>
        <v>280</v>
      </c>
      <c r="P14">
        <f>H14</f>
        <v>0</v>
      </c>
      <c r="Q14">
        <f>K14</f>
        <v>98</v>
      </c>
      <c r="R14">
        <f>N14</f>
        <v>280</v>
      </c>
      <c r="S14">
        <f>IF('50 Men''s Epée'!P$3=TRUE,H14,0)</f>
        <v>0</v>
      </c>
      <c r="T14">
        <f>IF('50 Men''s Epée'!Q$3=TRUE,K14,0)</f>
        <v>98</v>
      </c>
      <c r="U14">
        <f>IF('50 Men''s Epée'!R$3=TRUE,N14,0)</f>
        <v>280</v>
      </c>
    </row>
    <row r="15" spans="1:21" ht="12.75">
      <c r="A15" s="2" t="str">
        <f t="shared" si="0"/>
        <v>12</v>
      </c>
      <c r="B15" s="2"/>
      <c r="C15" s="34" t="s">
        <v>360</v>
      </c>
      <c r="D15" s="20">
        <v>18936</v>
      </c>
      <c r="E15" s="3">
        <f>LARGE($P15:$R15,1)+LARGE($P15:$R15,2)+IF('[2]Men''s Epée'!$A$3=1,F15,0)</f>
        <v>212</v>
      </c>
      <c r="F15" s="19"/>
      <c r="G15" s="32" t="str">
        <f>IF(ISERROR(I15),"np",I15)</f>
        <v>np</v>
      </c>
      <c r="H15" s="29">
        <f>IF(OR('[2]Men''s Epée'!$A$3=1,'50 Men''s Epée'!$P$3=TRUE),IF(OR(G15&gt;=65,ISNUMBER(G15)=FALSE),0,VLOOKUP(G15,PointTable,H$3,TRUE)),0)</f>
        <v>0</v>
      </c>
      <c r="I15" s="30" t="e">
        <f>VLOOKUP($C15,'Combined Women''s Epée'!$C$4:$I$199,I$1-2,FALSE)</f>
        <v>#N/A</v>
      </c>
      <c r="J15" s="32" t="str">
        <f>IF(ISERROR(L15),"np",L15)</f>
        <v>np</v>
      </c>
      <c r="K15" s="29">
        <f>IF(OR('[2]Men''s Epée'!$A$3=1,'50 Men''s Epée'!$P$3=TRUE),IF(OR(J15&gt;=65,ISNUMBER(J15)=FALSE),0,VLOOKUP(J15,PointTable,K$3,TRUE)),0)</f>
        <v>0</v>
      </c>
      <c r="L15" s="30" t="e">
        <f>VLOOKUP($C15,'Combined Women''s Epée'!$C$4:$I$199,L$1-2,FALSE)</f>
        <v>#N/A</v>
      </c>
      <c r="M15" s="4">
        <v>10</v>
      </c>
      <c r="N15" s="5">
        <f>IF(OR('[2]Men''s Epée'!$A$3=1,'50 Men''s Epée'!$R$3=TRUE),IF(OR(M15&gt;=65,ISNUMBER(M15)=FALSE),0,VLOOKUP(M15,PointTable,N$3,TRUE)),0)</f>
        <v>212</v>
      </c>
      <c r="P15">
        <f>H15</f>
        <v>0</v>
      </c>
      <c r="Q15">
        <f>K15</f>
        <v>0</v>
      </c>
      <c r="R15">
        <f>N15</f>
        <v>212</v>
      </c>
      <c r="S15">
        <f>IF('50 Men''s Epée'!P$3=TRUE,H15,0)</f>
        <v>0</v>
      </c>
      <c r="T15">
        <f>IF('50 Men''s Epée'!Q$3=TRUE,K15,0)</f>
        <v>0</v>
      </c>
      <c r="U15">
        <f>IF('50 Men''s Epée'!R$3=TRUE,N15,0)</f>
        <v>212</v>
      </c>
    </row>
    <row r="16" spans="1:21" ht="12.75">
      <c r="A16" s="2" t="str">
        <f t="shared" si="0"/>
        <v>13</v>
      </c>
      <c r="B16" s="2"/>
      <c r="C16" s="21" t="s">
        <v>115</v>
      </c>
      <c r="D16" s="20">
        <v>17825</v>
      </c>
      <c r="E16" s="3">
        <f>LARGE($P16:$R16,1)+LARGE($P16:$R16,2)+IF('[2]Men''s Epée'!$A$3=1,F16,0)</f>
        <v>168</v>
      </c>
      <c r="F16" s="19"/>
      <c r="G16" s="32" t="str">
        <f>IF(ISERROR(I16),"np",I16)</f>
        <v>np</v>
      </c>
      <c r="H16" s="29">
        <f>IF(OR('[2]Men''s Epée'!$A$3=1,'50 Men''s Epée'!$P$3=TRUE),IF(OR(G16&gt;=65,ISNUMBER(G16)=FALSE),0,VLOOKUP(G16,PointTable,H$3,TRUE)),0)</f>
        <v>0</v>
      </c>
      <c r="I16" s="30" t="str">
        <f>VLOOKUP($C16,'Combined Women''s Epée'!$C$4:$I$199,I$1-2,FALSE)</f>
        <v>np</v>
      </c>
      <c r="J16" s="32">
        <f>IF(ISERROR(L16),"np",L16)</f>
        <v>31</v>
      </c>
      <c r="K16" s="29">
        <f>IF(OR('[2]Men''s Epée'!$A$3=1,'50 Men''s Epée'!$P$3=TRUE),IF(OR(J16&gt;=65,ISNUMBER(J16)=FALSE),0,VLOOKUP(J16,PointTable,K$3,TRUE)),0)</f>
        <v>168</v>
      </c>
      <c r="L16" s="30">
        <f>VLOOKUP($C16,'Combined Women''s Epée'!$C$4:$I$199,L$1-2,FALSE)</f>
        <v>31</v>
      </c>
      <c r="M16" s="4" t="s">
        <v>3</v>
      </c>
      <c r="N16" s="5">
        <f>IF(OR('[2]Men''s Epée'!$A$3=1,'50 Men''s Epée'!$R$3=TRUE),IF(OR(M16&gt;=65,ISNUMBER(M16)=FALSE),0,VLOOKUP(M16,PointTable,N$3,TRUE)),0)</f>
        <v>0</v>
      </c>
      <c r="P16">
        <f>H16</f>
        <v>0</v>
      </c>
      <c r="Q16">
        <f>K16</f>
        <v>168</v>
      </c>
      <c r="R16">
        <f>N16</f>
        <v>0</v>
      </c>
      <c r="S16">
        <f>IF('50 Men''s Epée'!P$3=TRUE,H16,0)</f>
        <v>0</v>
      </c>
      <c r="T16">
        <f>IF('50 Men''s Epée'!Q$3=TRUE,K16,0)</f>
        <v>168</v>
      </c>
      <c r="U16">
        <f>IF('50 Men''s Epée'!R$3=TRUE,N16,0)</f>
        <v>0</v>
      </c>
    </row>
    <row r="17" spans="1:21" ht="12.75">
      <c r="A17" s="2" t="str">
        <f t="shared" si="0"/>
        <v>14</v>
      </c>
      <c r="B17" s="2"/>
      <c r="C17" s="21" t="s">
        <v>204</v>
      </c>
      <c r="D17" s="20">
        <v>18137</v>
      </c>
      <c r="E17" s="3">
        <f>LARGE($P17:$R17,1)+LARGE($P17:$R17,2)+IF('[2]Men''s Epée'!$A$3=1,F17,0)</f>
        <v>99</v>
      </c>
      <c r="F17" s="19"/>
      <c r="G17" s="32" t="str">
        <f>IF(ISERROR(I17),"np",I17)</f>
        <v>np</v>
      </c>
      <c r="H17" s="29">
        <f>IF(OR('[2]Men''s Epée'!$A$3=1,'50 Men''s Epée'!$P$3=TRUE),IF(OR(G17&gt;=65,ISNUMBER(G17)=FALSE),0,VLOOKUP(G17,PointTable,H$3,TRUE)),0)</f>
        <v>0</v>
      </c>
      <c r="I17" s="30" t="str">
        <f>VLOOKUP($C17,'Combined Women''s Epée'!$C$4:$I$199,I$1-2,FALSE)</f>
        <v>np</v>
      </c>
      <c r="J17" s="32">
        <f>IF(ISERROR(L17),"np",L17)</f>
        <v>34</v>
      </c>
      <c r="K17" s="29">
        <f>IF(OR('[2]Men''s Epée'!$A$3=1,'50 Men''s Epée'!$P$3=TRUE),IF(OR(J17&gt;=65,ISNUMBER(J17)=FALSE),0,VLOOKUP(J17,PointTable,K$3,TRUE)),0)</f>
        <v>99</v>
      </c>
      <c r="L17" s="30">
        <f>VLOOKUP($C17,'Combined Women''s Epée'!$C$4:$I$199,L$1-2,FALSE)</f>
        <v>34</v>
      </c>
      <c r="M17" s="4" t="s">
        <v>3</v>
      </c>
      <c r="N17" s="5">
        <f>IF(OR('[2]Men''s Epée'!$A$3=1,'50 Men''s Epée'!$R$3=TRUE),IF(OR(M17&gt;=65,ISNUMBER(M17)=FALSE),0,VLOOKUP(M17,PointTable,N$3,TRUE)),0)</f>
        <v>0</v>
      </c>
      <c r="P17">
        <f>H17</f>
        <v>0</v>
      </c>
      <c r="Q17">
        <f>K17</f>
        <v>99</v>
      </c>
      <c r="R17">
        <f>N17</f>
        <v>0</v>
      </c>
      <c r="S17">
        <f>IF('50 Men''s Epée'!P$3=TRUE,H17,0)</f>
        <v>0</v>
      </c>
      <c r="T17">
        <f>IF('50 Men''s Epée'!Q$3=TRUE,K17,0)</f>
        <v>99</v>
      </c>
      <c r="U17">
        <f>IF('50 Men''s Epée'!R$3=TRUE,N17,0)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Women''s Foil'!$G$1:$J$3,3,FALSE)</f>
        <v>7</v>
      </c>
      <c r="J1" s="23" t="s">
        <v>271</v>
      </c>
      <c r="K1" s="10"/>
      <c r="L1" s="25">
        <f>HLOOKUP(J1,'Combined Women''s Foil'!$G$1:$J$3,3,FALSE)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Women''s Foil'!R2C"&amp;I1,FALSE)</f>
        <v>I</v>
      </c>
      <c r="H2" s="25" t="str">
        <f ca="1">INDIRECT("'Combined Women''s Foil'!R2C"&amp;I1+1,FALSE)</f>
        <v>Dec 2001&lt;BR&gt;VET</v>
      </c>
      <c r="I2" s="22"/>
      <c r="J2" s="23" t="str">
        <f ca="1">INDIRECT("'Combined Women''s Foil'!R2C"&amp;L1,FALSE)</f>
        <v>I</v>
      </c>
      <c r="K2" s="25" t="str">
        <f ca="1">INDIRECT("'Combined Women''s Foil'!R2C"&amp;L1+1,FALSE)</f>
        <v>Mar 2002&lt;BR&gt;VET</v>
      </c>
      <c r="L2" s="22"/>
      <c r="M2" s="13" t="s">
        <v>219</v>
      </c>
      <c r="N2" s="17" t="s">
        <v>322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18">IF(E4=0,"",IF(E4=E3,A3,ROW()-3&amp;IF(E4=E5,"T","")))</f>
        <v>1</v>
      </c>
      <c r="B4" s="2"/>
      <c r="C4" s="33" t="s">
        <v>210</v>
      </c>
      <c r="D4" s="20">
        <v>18847</v>
      </c>
      <c r="E4" s="3">
        <f>LARGE($P4:$R4,1)+LARGE($P4:$R4,2)+IF('[2]Men''s Epée'!$A$3=1,F4,0)</f>
        <v>1110</v>
      </c>
      <c r="F4" s="19"/>
      <c r="G4" s="32">
        <f aca="true" t="shared" si="1" ref="G4:G14">IF(ISERROR(I4),"np",I4)</f>
        <v>3</v>
      </c>
      <c r="H4" s="29">
        <f>IF(OR('[2]Men''s Epée'!$A$3=1,'50 Men''s Epée'!$P$3=TRUE),IF(OR(G4&gt;=65,ISNUMBER(G4)=FALSE),0,VLOOKUP(G4,PointTable,H$3,TRUE)),0)</f>
        <v>510</v>
      </c>
      <c r="I4" s="30">
        <f>VLOOKUP($C4,'Combined Women''s Foil'!$C$4:$I$183,I$1-2,FALSE)</f>
        <v>3</v>
      </c>
      <c r="J4" s="32">
        <f aca="true" t="shared" si="2" ref="J4:J14">IF(ISERROR(L4),"np",L4)</f>
        <v>1</v>
      </c>
      <c r="K4" s="29">
        <f>IF(OR('[2]Men''s Epée'!$A$3=1,'50 Men''s Epée'!$P$3=TRUE),IF(OR(J4&gt;=65,ISNUMBER(J4)=FALSE),0,VLOOKUP(J4,PointTable,K$3,TRUE)),0)</f>
        <v>600</v>
      </c>
      <c r="L4" s="30">
        <f>VLOOKUP($C4,'Combined Women''s Foil'!$C$4:$I$183,L$1-2,FALSE)</f>
        <v>1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3" ref="P4:P15">H4</f>
        <v>510</v>
      </c>
      <c r="Q4">
        <f aca="true" t="shared" si="4" ref="Q4:Q15">K4</f>
        <v>600</v>
      </c>
      <c r="R4">
        <f aca="true" t="shared" si="5" ref="R4:R15">N4</f>
        <v>400</v>
      </c>
      <c r="S4">
        <f>IF('50 Men''s Epée'!P$3=TRUE,H4,0)</f>
        <v>510</v>
      </c>
      <c r="T4">
        <f>IF('50 Men''s Epée'!Q$3=TRUE,K4,0)</f>
        <v>600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21" t="s">
        <v>61</v>
      </c>
      <c r="D5" s="20">
        <v>18346</v>
      </c>
      <c r="E5" s="3">
        <f>LARGE($P5:$R5,1)+LARGE($P5:$R5,2)+IF('[2]Men''s Epée'!$A$3=1,F5,0)</f>
        <v>850</v>
      </c>
      <c r="F5" s="19"/>
      <c r="G5" s="32">
        <f t="shared" si="1"/>
        <v>3</v>
      </c>
      <c r="H5" s="29">
        <f>IF(OR('[2]Men''s Epée'!$A$3=1,'50 Men''s Epée'!$P$3=TRUE),IF(OR(G5&gt;=65,ISNUMBER(G5)=FALSE),0,VLOOKUP(G5,PointTable,H$3,TRUE)),0)</f>
        <v>510</v>
      </c>
      <c r="I5" s="30">
        <f>VLOOKUP($C5,'Combined Women''s Foil'!$C$4:$I$183,I$1-2,FALSE)</f>
        <v>3</v>
      </c>
      <c r="J5" s="32">
        <f t="shared" si="2"/>
        <v>12</v>
      </c>
      <c r="K5" s="29">
        <f>IF(OR('[2]Men''s Epée'!$A$3=1,'50 Men''s Epée'!$P$3=TRUE),IF(OR(J5&gt;=65,ISNUMBER(J5)=FALSE),0,VLOOKUP(J5,PointTable,K$3,TRUE)),0)</f>
        <v>312</v>
      </c>
      <c r="L5" s="30">
        <f>VLOOKUP($C5,'Combined Women''s Foil'!$C$4:$I$183,L$1-2,FALSE)</f>
        <v>12</v>
      </c>
      <c r="M5" s="4">
        <v>3</v>
      </c>
      <c r="N5" s="5">
        <f>IF(OR('[2]Men''s Epée'!$A$3=1,'50 Men''s Epée'!$R$3=TRUE),IF(OR(M5&gt;=65,ISNUMBER(M5)=FALSE),0,VLOOKUP(M5,PointTable,N$3,TRUE)),0)</f>
        <v>340</v>
      </c>
      <c r="P5">
        <f t="shared" si="3"/>
        <v>510</v>
      </c>
      <c r="Q5">
        <f t="shared" si="4"/>
        <v>312</v>
      </c>
      <c r="R5">
        <f t="shared" si="5"/>
        <v>340</v>
      </c>
      <c r="S5">
        <f>IF('50 Men''s Epée'!P$3=TRUE,H5,0)</f>
        <v>510</v>
      </c>
      <c r="T5">
        <f>IF('50 Men''s Epée'!Q$3=TRUE,K5,0)</f>
        <v>312</v>
      </c>
      <c r="U5">
        <f>IF('50 Men''s Epée'!R$3=TRUE,N5,0)</f>
        <v>340</v>
      </c>
    </row>
    <row r="6" spans="1:21" ht="12.75">
      <c r="A6" s="2" t="str">
        <f t="shared" si="0"/>
        <v>3</v>
      </c>
      <c r="B6" s="2"/>
      <c r="C6" s="21" t="s">
        <v>129</v>
      </c>
      <c r="D6" s="20">
        <v>17702</v>
      </c>
      <c r="E6" s="3">
        <f>LARGE($P6:$R6,1)+LARGE($P6:$R6,2)+IF('[2]Men''s Epée'!$A$3=1,F6,0)</f>
        <v>835.5</v>
      </c>
      <c r="F6" s="19"/>
      <c r="G6" s="32">
        <f t="shared" si="1"/>
        <v>5.5</v>
      </c>
      <c r="H6" s="29">
        <f>IF(OR('[2]Men''s Epée'!$A$3=1,'50 Men''s Epée'!$P$3=TRUE),IF(OR(G6&gt;=65,ISNUMBER(G6)=FALSE),0,VLOOKUP(G6,PointTable,H$3,TRUE)),0)</f>
        <v>418.5</v>
      </c>
      <c r="I6" s="30">
        <f>VLOOKUP($C6,'Combined Women''s Foil'!$C$4:$I$183,I$1-2,FALSE)</f>
        <v>5.5</v>
      </c>
      <c r="J6" s="32">
        <f t="shared" si="2"/>
        <v>6</v>
      </c>
      <c r="K6" s="29">
        <f>IF(OR('[2]Men''s Epée'!$A$3=1,'50 Men''s Epée'!$P$3=TRUE),IF(OR(J6&gt;=65,ISNUMBER(J6)=FALSE),0,VLOOKUP(J6,PointTable,K$3,TRUE)),0)</f>
        <v>417</v>
      </c>
      <c r="L6" s="30">
        <f>VLOOKUP($C6,'Combined Women''s Foil'!$C$4:$I$183,L$1-2,FALSE)</f>
        <v>6</v>
      </c>
      <c r="M6" s="4">
        <v>3</v>
      </c>
      <c r="N6" s="5">
        <f>IF(OR('[2]Men''s Epée'!$A$3=1,'50 Men''s Epée'!$R$3=TRUE),IF(OR(M6&gt;=65,ISNUMBER(M6)=FALSE),0,VLOOKUP(M6,PointTable,N$3,TRUE)),0)</f>
        <v>340</v>
      </c>
      <c r="P6">
        <f t="shared" si="3"/>
        <v>418.5</v>
      </c>
      <c r="Q6">
        <f t="shared" si="4"/>
        <v>417</v>
      </c>
      <c r="R6">
        <f t="shared" si="5"/>
        <v>340</v>
      </c>
      <c r="S6">
        <f>IF('50 Men''s Epée'!P$3=TRUE,H6,0)</f>
        <v>418.5</v>
      </c>
      <c r="T6">
        <f>IF('50 Men''s Epée'!Q$3=TRUE,K6,0)</f>
        <v>417</v>
      </c>
      <c r="U6">
        <f>IF('50 Men''s Epée'!R$3=TRUE,N6,0)</f>
        <v>340</v>
      </c>
    </row>
    <row r="7" spans="1:21" ht="12.75">
      <c r="A7" s="2" t="str">
        <f t="shared" si="0"/>
        <v>4T</v>
      </c>
      <c r="B7" s="2"/>
      <c r="C7" s="21" t="s">
        <v>96</v>
      </c>
      <c r="D7" s="20">
        <v>18945</v>
      </c>
      <c r="E7" s="3">
        <f>LARGE($P7:$R7,1)+LARGE($P7:$R7,2)+IF('[2]Men''s Epée'!$A$3=1,F7,0)</f>
        <v>630</v>
      </c>
      <c r="F7" s="19"/>
      <c r="G7" s="32">
        <f t="shared" si="1"/>
        <v>11</v>
      </c>
      <c r="H7" s="29">
        <f>IF(OR('[2]Men''s Epée'!$A$3=1,'50 Men''s Epée'!$P$3=TRUE),IF(OR(G7&gt;=65,ISNUMBER(G7)=FALSE),0,VLOOKUP(G7,PointTable,H$3,TRUE)),0)</f>
        <v>315</v>
      </c>
      <c r="I7" s="30">
        <f>VLOOKUP($C7,'Combined Women''s Foil'!$C$4:$I$183,I$1-2,FALSE)</f>
        <v>11</v>
      </c>
      <c r="J7" s="32">
        <f t="shared" si="2"/>
        <v>11</v>
      </c>
      <c r="K7" s="29">
        <f>IF(OR('[2]Men''s Epée'!$A$3=1,'50 Men''s Epée'!$P$3=TRUE),IF(OR(J7&gt;=65,ISNUMBER(J7)=FALSE),0,VLOOKUP(J7,PointTable,K$3,TRUE)),0)</f>
        <v>315</v>
      </c>
      <c r="L7" s="30">
        <f>VLOOKUP($C7,'Combined Women''s Foil'!$C$4:$I$183,L$1-2,FALSE)</f>
        <v>11</v>
      </c>
      <c r="M7" s="4">
        <v>5</v>
      </c>
      <c r="N7" s="5">
        <f>IF(OR('[2]Men''s Epée'!$A$3=1,'50 Men''s Epée'!$R$3=TRUE),IF(OR(M7&gt;=65,ISNUMBER(M7)=FALSE),0,VLOOKUP(M7,PointTable,N$3,TRUE)),0)</f>
        <v>280</v>
      </c>
      <c r="P7">
        <f t="shared" si="3"/>
        <v>315</v>
      </c>
      <c r="Q7">
        <f t="shared" si="4"/>
        <v>315</v>
      </c>
      <c r="R7">
        <f t="shared" si="5"/>
        <v>280</v>
      </c>
      <c r="S7">
        <f>IF('50 Men''s Epée'!P$3=TRUE,H7,0)</f>
        <v>315</v>
      </c>
      <c r="T7">
        <f>IF('50 Men''s Epée'!Q$3=TRUE,K7,0)</f>
        <v>315</v>
      </c>
      <c r="U7">
        <f>IF('50 Men''s Epée'!R$3=TRUE,N7,0)</f>
        <v>280</v>
      </c>
    </row>
    <row r="8" spans="1:21" ht="12.75">
      <c r="A8" s="2" t="str">
        <f t="shared" si="0"/>
        <v>4T</v>
      </c>
      <c r="B8" s="2"/>
      <c r="C8" s="21" t="s">
        <v>102</v>
      </c>
      <c r="D8" s="20">
        <v>18787</v>
      </c>
      <c r="E8" s="3">
        <f>LARGE($P8:$R8,1)+LARGE($P8:$R8,2)+IF('[2]Men''s Epée'!$A$3=1,F8,0)</f>
        <v>630</v>
      </c>
      <c r="F8" s="19"/>
      <c r="G8" s="32">
        <f>IF(ISERROR(I8),"np",I8)</f>
        <v>9</v>
      </c>
      <c r="H8" s="29">
        <f>IF(OR('[2]Men''s Epée'!$A$3=1,'50 Men''s Epée'!$P$3=TRUE),IF(OR(G8&gt;=65,ISNUMBER(G8)=FALSE),0,VLOOKUP(G8,PointTable,H$3,TRUE)),0)</f>
        <v>321</v>
      </c>
      <c r="I8" s="30">
        <f>VLOOKUP($C8,'Combined Women''s Foil'!$C$4:$I$183,I$1-2,FALSE)</f>
        <v>9</v>
      </c>
      <c r="J8" s="32">
        <f>IF(ISERROR(L8),"np",L8)</f>
        <v>13</v>
      </c>
      <c r="K8" s="29">
        <f>IF(OR('[2]Men''s Epée'!$A$3=1,'50 Men''s Epée'!$P$3=TRUE),IF(OR(J8&gt;=65,ISNUMBER(J8)=FALSE),0,VLOOKUP(J8,PointTable,K$3,TRUE)),0)</f>
        <v>309</v>
      </c>
      <c r="L8" s="30">
        <f>VLOOKUP($C8,'Combined Women''s Foil'!$C$4:$I$183,L$1-2,FALSE)</f>
        <v>13</v>
      </c>
      <c r="M8" s="4">
        <v>6</v>
      </c>
      <c r="N8" s="5">
        <f>IF(OR('[2]Men''s Epée'!$A$3=1,'50 Men''s Epée'!$R$3=TRUE),IF(OR(M8&gt;=65,ISNUMBER(M8)=FALSE),0,VLOOKUP(M8,PointTable,N$3,TRUE)),0)</f>
        <v>278</v>
      </c>
      <c r="P8">
        <f t="shared" si="3"/>
        <v>321</v>
      </c>
      <c r="Q8">
        <f t="shared" si="4"/>
        <v>309</v>
      </c>
      <c r="R8">
        <f t="shared" si="5"/>
        <v>278</v>
      </c>
      <c r="S8">
        <f>IF('50 Men''s Epée'!P$3=TRUE,H8,0)</f>
        <v>321</v>
      </c>
      <c r="T8">
        <f>IF('50 Men''s Epée'!Q$3=TRUE,K8,0)</f>
        <v>309</v>
      </c>
      <c r="U8">
        <f>IF('50 Men''s Epée'!R$3=TRUE,N8,0)</f>
        <v>278</v>
      </c>
    </row>
    <row r="9" spans="1:21" ht="12.75">
      <c r="A9" s="2" t="str">
        <f t="shared" si="0"/>
        <v>6</v>
      </c>
      <c r="B9" s="2"/>
      <c r="C9" s="21" t="s">
        <v>208</v>
      </c>
      <c r="D9" s="20">
        <v>18000</v>
      </c>
      <c r="E9" s="3">
        <f>LARGE($P9:$R9,1)+LARGE($P9:$R9,2)+IF('[2]Men''s Epée'!$A$3=1,F9,0)</f>
        <v>585</v>
      </c>
      <c r="F9" s="19"/>
      <c r="G9" s="32">
        <f aca="true" t="shared" si="6" ref="G9:G18">IF(ISERROR(I9),"np",I9)</f>
        <v>13</v>
      </c>
      <c r="H9" s="29">
        <f>IF(OR('[2]Men''s Epée'!$A$3=1,'50 Men''s Epée'!$P$3=TRUE),IF(OR(G9&gt;=65,ISNUMBER(G9)=FALSE),0,VLOOKUP(G9,PointTable,H$3,TRUE)),0)</f>
        <v>309</v>
      </c>
      <c r="I9" s="30">
        <f>VLOOKUP($C9,'Combined Women''s Foil'!$C$4:$I$183,I$1-2,FALSE)</f>
        <v>13</v>
      </c>
      <c r="J9" s="32">
        <f aca="true" t="shared" si="7" ref="J9:J18">IF(ISERROR(L9),"np",L9)</f>
        <v>22</v>
      </c>
      <c r="K9" s="29">
        <f>IF(OR('[2]Men''s Epée'!$A$3=1,'50 Men''s Epée'!$P$3=TRUE),IF(OR(J9&gt;=65,ISNUMBER(J9)=FALSE),0,VLOOKUP(J9,PointTable,K$3,TRUE)),0)</f>
        <v>195</v>
      </c>
      <c r="L9" s="30">
        <f>VLOOKUP($C9,'Combined Women''s Foil'!$C$4:$I$183,L$1-2,FALSE)</f>
        <v>22</v>
      </c>
      <c r="M9" s="4">
        <v>7</v>
      </c>
      <c r="N9" s="5">
        <f>IF(OR('[2]Men''s Epée'!$A$3=1,'50 Men''s Epée'!$R$3=TRUE),IF(OR(M9&gt;=65,ISNUMBER(M9)=FALSE),0,VLOOKUP(M9,PointTable,N$3,TRUE)),0)</f>
        <v>276</v>
      </c>
      <c r="P9">
        <f t="shared" si="3"/>
        <v>309</v>
      </c>
      <c r="Q9">
        <f t="shared" si="4"/>
        <v>195</v>
      </c>
      <c r="R9">
        <f t="shared" si="5"/>
        <v>276</v>
      </c>
      <c r="S9">
        <f>IF('50 Men''s Epée'!P$3=TRUE,H9,0)</f>
        <v>309</v>
      </c>
      <c r="T9">
        <f>IF('50 Men''s Epée'!Q$3=TRUE,K9,0)</f>
        <v>195</v>
      </c>
      <c r="U9">
        <f>IF('50 Men''s Epée'!R$3=TRUE,N9,0)</f>
        <v>276</v>
      </c>
    </row>
    <row r="10" spans="1:21" ht="12.75">
      <c r="A10" s="2" t="str">
        <f t="shared" si="0"/>
        <v>7</v>
      </c>
      <c r="B10" s="2"/>
      <c r="C10" s="33" t="s">
        <v>143</v>
      </c>
      <c r="D10" s="20">
        <v>18298</v>
      </c>
      <c r="E10" s="3">
        <f>LARGE($P10:$R10,1)+LARGE($P10:$R10,2)+IF('[2]Men''s Epée'!$A$3=1,F10,0)</f>
        <v>400</v>
      </c>
      <c r="F10" s="19"/>
      <c r="G10" s="32">
        <f t="shared" si="1"/>
        <v>23</v>
      </c>
      <c r="H10" s="29">
        <f>IF(OR('[2]Men''s Epée'!$A$3=1,'50 Men''s Epée'!$P$3=TRUE),IF(OR(G10&gt;=65,ISNUMBER(G10)=FALSE),0,VLOOKUP(G10,PointTable,H$3,TRUE)),0)</f>
        <v>192</v>
      </c>
      <c r="I10" s="30">
        <f>VLOOKUP($C10,'Combined Women''s Foil'!$C$4:$I$183,I$1-2,FALSE)</f>
        <v>23</v>
      </c>
      <c r="J10" s="32">
        <f t="shared" si="2"/>
        <v>32</v>
      </c>
      <c r="K10" s="29">
        <f>IF(OR('[2]Men''s Epée'!$A$3=1,'50 Men''s Epée'!$P$3=TRUE),IF(OR(J10&gt;=65,ISNUMBER(J10)=FALSE),0,VLOOKUP(J10,PointTable,K$3,TRUE)),0)</f>
        <v>165</v>
      </c>
      <c r="L10" s="30">
        <f>VLOOKUP($C10,'Combined Women''s Foil'!$C$4:$I$183,L$1-2,FALSE)</f>
        <v>32</v>
      </c>
      <c r="M10" s="4">
        <v>12</v>
      </c>
      <c r="N10" s="5">
        <f>IF(OR('[2]Men''s Epée'!$A$3=1,'50 Men''s Epée'!$R$3=TRUE),IF(OR(M10&gt;=65,ISNUMBER(M10)=FALSE),0,VLOOKUP(M10,PointTable,N$3,TRUE)),0)</f>
        <v>208</v>
      </c>
      <c r="P10">
        <f t="shared" si="3"/>
        <v>192</v>
      </c>
      <c r="Q10">
        <f t="shared" si="4"/>
        <v>165</v>
      </c>
      <c r="R10">
        <f t="shared" si="5"/>
        <v>208</v>
      </c>
      <c r="S10">
        <f>IF('50 Men''s Epée'!P$3=TRUE,H10,0)</f>
        <v>192</v>
      </c>
      <c r="T10">
        <f>IF('50 Men''s Epée'!Q$3=TRUE,K10,0)</f>
        <v>165</v>
      </c>
      <c r="U10">
        <f>IF('50 Men''s Epée'!R$3=TRUE,N10,0)</f>
        <v>208</v>
      </c>
    </row>
    <row r="11" spans="1:21" ht="12.75">
      <c r="A11" s="2" t="str">
        <f t="shared" si="0"/>
        <v>8</v>
      </c>
      <c r="B11" s="2"/>
      <c r="C11" s="34" t="s">
        <v>419</v>
      </c>
      <c r="D11" s="20">
        <v>18754</v>
      </c>
      <c r="E11" s="3">
        <f>LARGE($P11:$R11,1)+LARGE($P11:$R11,2)+IF('[2]Men''s Epée'!$A$3=1,F11,0)</f>
        <v>368</v>
      </c>
      <c r="F11" s="19"/>
      <c r="G11" s="32" t="str">
        <f t="shared" si="1"/>
        <v>np</v>
      </c>
      <c r="H11" s="29">
        <f>IF(OR('[2]Men''s Epée'!$A$3=1,'50 Men''s Epée'!$P$3=TRUE),IF(OR(G11&gt;=65,ISNUMBER(G11)=FALSE),0,VLOOKUP(G11,PointTable,H$3,TRUE)),0)</f>
        <v>0</v>
      </c>
      <c r="I11" s="30" t="e">
        <f>VLOOKUP($C11,'Combined Women''s Foil'!$C$4:$I$183,I$1-2,FALSE)</f>
        <v>#N/A</v>
      </c>
      <c r="J11" s="32" t="str">
        <f t="shared" si="2"/>
        <v>np</v>
      </c>
      <c r="K11" s="29">
        <f>IF(OR('[2]Men''s Epée'!$A$3=1,'50 Men''s Epée'!$P$3=TRUE),IF(OR(J11&gt;=65,ISNUMBER(J11)=FALSE),0,VLOOKUP(J11,PointTable,K$3,TRUE)),0)</f>
        <v>0</v>
      </c>
      <c r="L11" s="30" t="e">
        <f>VLOOKUP($C11,'Combined Women''s Foil'!$C$4:$I$183,L$1-2,FALSE)</f>
        <v>#N/A</v>
      </c>
      <c r="M11" s="4">
        <v>2</v>
      </c>
      <c r="N11" s="5">
        <f>IF(OR('[2]Men''s Epée'!$A$3=1,'50 Men''s Epée'!$R$3=TRUE),IF(OR(M11&gt;=65,ISNUMBER(M11)=FALSE),0,VLOOKUP(M11,PointTable,N$3,TRUE)),0)</f>
        <v>368</v>
      </c>
      <c r="P11">
        <f t="shared" si="3"/>
        <v>0</v>
      </c>
      <c r="Q11">
        <f t="shared" si="4"/>
        <v>0</v>
      </c>
      <c r="R11">
        <f t="shared" si="5"/>
        <v>368</v>
      </c>
      <c r="S11">
        <f>IF('50 Men''s Epée'!P$3=TRUE,H11,0)</f>
        <v>0</v>
      </c>
      <c r="T11">
        <f>IF('50 Men''s Epée'!Q$3=TRUE,K11,0)</f>
        <v>0</v>
      </c>
      <c r="U11">
        <f>IF('50 Men''s Epée'!R$3=TRUE,N11,0)</f>
        <v>368</v>
      </c>
    </row>
    <row r="12" spans="1:21" ht="12.75">
      <c r="A12" s="2" t="str">
        <f t="shared" si="0"/>
        <v>9</v>
      </c>
      <c r="B12" s="2"/>
      <c r="C12" s="33" t="s">
        <v>264</v>
      </c>
      <c r="D12" s="20">
        <v>16608</v>
      </c>
      <c r="E12" s="3">
        <f>LARGE($P12:$R12,1)+LARGE($P12:$R12,2)+IF('[2]Men''s Epée'!$A$3=1,F12,0)</f>
        <v>354</v>
      </c>
      <c r="F12" s="19"/>
      <c r="G12" s="32">
        <f t="shared" si="6"/>
        <v>25</v>
      </c>
      <c r="H12" s="29">
        <f>IF(OR('[2]Men''s Epée'!$A$3=1,'50 Men''s Epée'!$P$3=TRUE),IF(OR(G12&gt;=65,ISNUMBER(G12)=FALSE),0,VLOOKUP(G12,PointTable,H$3,TRUE)),0)</f>
        <v>186</v>
      </c>
      <c r="I12" s="30">
        <f>VLOOKUP($C12,'Combined Women''s Foil'!$C$4:$I$183,I$1-2,FALSE)</f>
        <v>25</v>
      </c>
      <c r="J12" s="32">
        <f t="shared" si="7"/>
        <v>31</v>
      </c>
      <c r="K12" s="29">
        <f>IF(OR('[2]Men''s Epée'!$A$3=1,'50 Men''s Epée'!$P$3=TRUE),IF(OR(J12&gt;=65,ISNUMBER(J12)=FALSE),0,VLOOKUP(J12,PointTable,K$3,TRUE)),0)</f>
        <v>168</v>
      </c>
      <c r="L12" s="30">
        <f>VLOOKUP($C12,'Combined Women''s Foil'!$C$4:$I$183,L$1-2,FALSE)</f>
        <v>31</v>
      </c>
      <c r="M12" s="4" t="s">
        <v>3</v>
      </c>
      <c r="N12" s="5">
        <f>IF(OR('[2]Men''s Epée'!$A$3=1,'50 Men''s Epée'!$R$3=TRUE),IF(OR(M12&gt;=65,ISNUMBER(M12)=FALSE),0,VLOOKUP(M12,PointTable,N$3,TRUE)),0)</f>
        <v>0</v>
      </c>
      <c r="P12">
        <f>H12</f>
        <v>186</v>
      </c>
      <c r="Q12">
        <f>K12</f>
        <v>168</v>
      </c>
      <c r="R12">
        <f>N12</f>
        <v>0</v>
      </c>
      <c r="S12">
        <f>IF('50 Men''s Epée'!P$3=TRUE,H12,0)</f>
        <v>186</v>
      </c>
      <c r="T12">
        <f>IF('50 Men''s Epée'!Q$3=TRUE,K12,0)</f>
        <v>168</v>
      </c>
      <c r="U12">
        <f>IF('50 Men''s Epée'!R$3=TRUE,N12,0)</f>
        <v>0</v>
      </c>
    </row>
    <row r="13" spans="1:21" ht="12.75">
      <c r="A13" s="2" t="str">
        <f t="shared" si="0"/>
        <v>10</v>
      </c>
      <c r="B13" s="2"/>
      <c r="C13" s="21" t="s">
        <v>115</v>
      </c>
      <c r="D13" s="20">
        <v>17825</v>
      </c>
      <c r="E13" s="3">
        <f>LARGE($P13:$R13,1)+LARGE($P13:$R13,2)+IF('[2]Men''s Epée'!$A$3=1,F13,0)</f>
        <v>280</v>
      </c>
      <c r="F13" s="19"/>
      <c r="G13" s="32">
        <f t="shared" si="1"/>
        <v>27</v>
      </c>
      <c r="H13" s="29">
        <f>IF(OR('[2]Men''s Epée'!$A$3=1,'50 Men''s Epée'!$P$3=TRUE),IF(OR(G13&gt;=65,ISNUMBER(G13)=FALSE),0,VLOOKUP(G13,PointTable,H$3,TRUE)),0)</f>
        <v>180</v>
      </c>
      <c r="I13" s="30">
        <f>VLOOKUP($C13,'Combined Women''s Foil'!$C$4:$I$183,I$1-2,FALSE)</f>
        <v>27</v>
      </c>
      <c r="J13" s="32">
        <f t="shared" si="2"/>
        <v>33</v>
      </c>
      <c r="K13" s="29">
        <f>IF(OR('[2]Men''s Epée'!$A$3=1,'50 Men''s Epée'!$P$3=TRUE),IF(OR(J13&gt;=65,ISNUMBER(J13)=FALSE),0,VLOOKUP(J13,PointTable,K$3,TRUE)),0)</f>
        <v>100</v>
      </c>
      <c r="L13" s="30">
        <f>VLOOKUP($C13,'Combined Women''s Foil'!$C$4:$I$183,L$1-2,FALSE)</f>
        <v>33</v>
      </c>
      <c r="M13" s="4" t="s">
        <v>3</v>
      </c>
      <c r="N13" s="5">
        <f>IF(OR('[2]Men''s Epée'!$A$3=1,'50 Men''s Epée'!$R$3=TRUE),IF(OR(M13&gt;=65,ISNUMBER(M13)=FALSE),0,VLOOKUP(M13,PointTable,N$3,TRUE)),0)</f>
        <v>0</v>
      </c>
      <c r="P13">
        <f>H13</f>
        <v>180</v>
      </c>
      <c r="Q13">
        <f>K13</f>
        <v>100</v>
      </c>
      <c r="R13">
        <f>N13</f>
        <v>0</v>
      </c>
      <c r="S13">
        <f>IF('50 Men''s Epée'!P$3=TRUE,H13,0)</f>
        <v>180</v>
      </c>
      <c r="T13">
        <f>IF('50 Men''s Epée'!Q$3=TRUE,K13,0)</f>
        <v>100</v>
      </c>
      <c r="U13">
        <f>IF('50 Men''s Epée'!R$3=TRUE,N13,0)</f>
        <v>0</v>
      </c>
    </row>
    <row r="14" spans="1:21" ht="12.75">
      <c r="A14" s="2" t="str">
        <f t="shared" si="0"/>
        <v>11</v>
      </c>
      <c r="B14" s="2"/>
      <c r="C14" s="34" t="s">
        <v>71</v>
      </c>
      <c r="D14" s="20">
        <v>16825</v>
      </c>
      <c r="E14" s="3">
        <f>LARGE($P14:$R14,1)+LARGE($P14:$R14,2)+IF('[2]Men''s Epée'!$A$3=1,F14,0)</f>
        <v>274</v>
      </c>
      <c r="F14" s="19"/>
      <c r="G14" s="32" t="str">
        <f t="shared" si="1"/>
        <v>np</v>
      </c>
      <c r="H14" s="29">
        <f>IF(OR('[2]Men''s Epée'!$A$3=1,'50 Men''s Epée'!$P$3=TRUE),IF(OR(G14&gt;=65,ISNUMBER(G14)=FALSE),0,VLOOKUP(G14,PointTable,H$3,TRUE)),0)</f>
        <v>0</v>
      </c>
      <c r="I14" s="30" t="e">
        <f>VLOOKUP($C14,'Combined Women''s Foil'!$C$4:$I$183,I$1-2,FALSE)</f>
        <v>#N/A</v>
      </c>
      <c r="J14" s="32" t="str">
        <f t="shared" si="2"/>
        <v>np</v>
      </c>
      <c r="K14" s="29">
        <f>IF(OR('[2]Men''s Epée'!$A$3=1,'50 Men''s Epée'!$P$3=TRUE),IF(OR(J14&gt;=65,ISNUMBER(J14)=FALSE),0,VLOOKUP(J14,PointTable,K$3,TRUE)),0)</f>
        <v>0</v>
      </c>
      <c r="L14" s="30" t="e">
        <f>VLOOKUP($C14,'Combined Women''s Foil'!$C$4:$I$183,L$1-2,FALSE)</f>
        <v>#N/A</v>
      </c>
      <c r="M14" s="4">
        <v>8</v>
      </c>
      <c r="N14" s="5">
        <f>IF(OR('[2]Men''s Epée'!$A$3=1,'50 Men''s Epée'!$R$3=TRUE),IF(OR(M14&gt;=65,ISNUMBER(M14)=FALSE),0,VLOOKUP(M14,PointTable,N$3,TRUE)),0)</f>
        <v>274</v>
      </c>
      <c r="P14">
        <f>H14</f>
        <v>0</v>
      </c>
      <c r="Q14">
        <f>K14</f>
        <v>0</v>
      </c>
      <c r="R14">
        <f>N14</f>
        <v>274</v>
      </c>
      <c r="S14">
        <f>IF('50 Men''s Epée'!P$3=TRUE,H14,0)</f>
        <v>0</v>
      </c>
      <c r="T14">
        <f>IF('50 Men''s Epée'!Q$3=TRUE,K14,0)</f>
        <v>0</v>
      </c>
      <c r="U14">
        <f>IF('50 Men''s Epée'!R$3=TRUE,N14,0)</f>
        <v>274</v>
      </c>
    </row>
    <row r="15" spans="1:21" ht="12.75">
      <c r="A15" s="2" t="str">
        <f t="shared" si="0"/>
        <v>12</v>
      </c>
      <c r="B15" s="2"/>
      <c r="C15" s="34" t="s">
        <v>420</v>
      </c>
      <c r="D15" s="20">
        <v>16898</v>
      </c>
      <c r="E15" s="3">
        <f>LARGE($P15:$R15,1)+LARGE($P15:$R15,2)+IF('[2]Men''s Epée'!$A$3=1,F15,0)</f>
        <v>214</v>
      </c>
      <c r="F15" s="19"/>
      <c r="G15" s="32" t="str">
        <f t="shared" si="6"/>
        <v>np</v>
      </c>
      <c r="H15" s="29">
        <f>IF(OR('[2]Men''s Epée'!$A$3=1,'50 Men''s Epée'!$P$3=TRUE),IF(OR(G15&gt;=65,ISNUMBER(G15)=FALSE),0,VLOOKUP(G15,PointTable,H$3,TRUE)),0)</f>
        <v>0</v>
      </c>
      <c r="I15" s="30" t="e">
        <f>VLOOKUP($C15,'Combined Women''s Foil'!$C$4:$I$183,I$1-2,FALSE)</f>
        <v>#N/A</v>
      </c>
      <c r="J15" s="32" t="str">
        <f t="shared" si="7"/>
        <v>np</v>
      </c>
      <c r="K15" s="29">
        <f>IF(OR('[2]Men''s Epée'!$A$3=1,'50 Men''s Epée'!$P$3=TRUE),IF(OR(J15&gt;=65,ISNUMBER(J15)=FALSE),0,VLOOKUP(J15,PointTable,K$3,TRUE)),0)</f>
        <v>0</v>
      </c>
      <c r="L15" s="30" t="e">
        <f>VLOOKUP($C15,'Combined Women''s Foil'!$C$4:$I$183,L$1-2,FALSE)</f>
        <v>#N/A</v>
      </c>
      <c r="M15" s="4">
        <v>9</v>
      </c>
      <c r="N15" s="5">
        <f>IF(OR('[2]Men''s Epée'!$A$3=1,'50 Men''s Epée'!$R$3=TRUE),IF(OR(M15&gt;=65,ISNUMBER(M15)=FALSE),0,VLOOKUP(M15,PointTable,N$3,TRUE)),0)</f>
        <v>214</v>
      </c>
      <c r="P15">
        <f t="shared" si="3"/>
        <v>0</v>
      </c>
      <c r="Q15">
        <f t="shared" si="4"/>
        <v>0</v>
      </c>
      <c r="R15">
        <f t="shared" si="5"/>
        <v>214</v>
      </c>
      <c r="S15">
        <f>IF('50 Men''s Epée'!P$3=TRUE,H15,0)</f>
        <v>0</v>
      </c>
      <c r="T15">
        <f>IF('50 Men''s Epée'!Q$3=TRUE,K15,0)</f>
        <v>0</v>
      </c>
      <c r="U15">
        <f>IF('50 Men''s Epée'!R$3=TRUE,N15,0)</f>
        <v>214</v>
      </c>
    </row>
    <row r="16" spans="1:21" ht="12.75">
      <c r="A16" s="2" t="str">
        <f t="shared" si="0"/>
        <v>13</v>
      </c>
      <c r="B16" s="2"/>
      <c r="C16" s="34" t="s">
        <v>360</v>
      </c>
      <c r="D16" s="20">
        <v>18936</v>
      </c>
      <c r="E16" s="3">
        <f>LARGE($P16:$R16,1)+LARGE($P16:$R16,2)+IF('[2]Men''s Epée'!$A$3=1,F16,0)</f>
        <v>212</v>
      </c>
      <c r="F16" s="19"/>
      <c r="G16" s="32" t="str">
        <f t="shared" si="6"/>
        <v>np</v>
      </c>
      <c r="H16" s="29">
        <f>IF(OR('[2]Men''s Epée'!$A$3=1,'50 Men''s Epée'!$P$3=TRUE),IF(OR(G16&gt;=65,ISNUMBER(G16)=FALSE),0,VLOOKUP(G16,PointTable,H$3,TRUE)),0)</f>
        <v>0</v>
      </c>
      <c r="I16" s="30" t="e">
        <f>VLOOKUP($C16,'Combined Women''s Foil'!$C$4:$I$183,I$1-2,FALSE)</f>
        <v>#N/A</v>
      </c>
      <c r="J16" s="32" t="str">
        <f t="shared" si="7"/>
        <v>np</v>
      </c>
      <c r="K16" s="29">
        <f>IF(OR('[2]Men''s Epée'!$A$3=1,'50 Men''s Epée'!$P$3=TRUE),IF(OR(J16&gt;=65,ISNUMBER(J16)=FALSE),0,VLOOKUP(J16,PointTable,K$3,TRUE)),0)</f>
        <v>0</v>
      </c>
      <c r="L16" s="30" t="e">
        <f>VLOOKUP($C16,'Combined Women''s Foil'!$C$4:$I$183,L$1-2,FALSE)</f>
        <v>#N/A</v>
      </c>
      <c r="M16" s="4">
        <v>10</v>
      </c>
      <c r="N16" s="5">
        <f>IF(OR('[2]Men''s Epée'!$A$3=1,'50 Men''s Epée'!$R$3=TRUE),IF(OR(M16&gt;=65,ISNUMBER(M16)=FALSE),0,VLOOKUP(M16,PointTable,N$3,TRUE)),0)</f>
        <v>212</v>
      </c>
      <c r="P16">
        <f>H16</f>
        <v>0</v>
      </c>
      <c r="Q16">
        <f>K16</f>
        <v>0</v>
      </c>
      <c r="R16">
        <f>N16</f>
        <v>212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212</v>
      </c>
    </row>
    <row r="17" spans="1:21" ht="12.75">
      <c r="A17" s="2" t="str">
        <f t="shared" si="0"/>
        <v>14T</v>
      </c>
      <c r="B17" s="2"/>
      <c r="C17" s="34" t="s">
        <v>421</v>
      </c>
      <c r="D17" s="20">
        <v>15678</v>
      </c>
      <c r="E17" s="3">
        <f>LARGE($P17:$R17,1)+LARGE($P17:$R17,2)+IF('[2]Men''s Epée'!$A$3=1,F17,0)</f>
        <v>210</v>
      </c>
      <c r="F17" s="19"/>
      <c r="G17" s="32" t="str">
        <f t="shared" si="6"/>
        <v>np</v>
      </c>
      <c r="H17" s="29">
        <f>IF(OR('[2]Men''s Epée'!$A$3=1,'50 Men''s Epée'!$P$3=TRUE),IF(OR(G17&gt;=65,ISNUMBER(G17)=FALSE),0,VLOOKUP(G17,PointTable,H$3,TRUE)),0)</f>
        <v>0</v>
      </c>
      <c r="I17" s="30" t="e">
        <f>VLOOKUP($C17,'Combined Women''s Foil'!$C$4:$I$183,I$1-2,FALSE)</f>
        <v>#N/A</v>
      </c>
      <c r="J17" s="32" t="str">
        <f t="shared" si="7"/>
        <v>np</v>
      </c>
      <c r="K17" s="29">
        <f>IF(OR('[2]Men''s Epée'!$A$3=1,'50 Men''s Epée'!$P$3=TRUE),IF(OR(J17&gt;=65,ISNUMBER(J17)=FALSE),0,VLOOKUP(J17,PointTable,K$3,TRUE)),0)</f>
        <v>0</v>
      </c>
      <c r="L17" s="30" t="e">
        <f>VLOOKUP($C17,'Combined Women''s Foil'!$C$4:$I$183,L$1-2,FALSE)</f>
        <v>#N/A</v>
      </c>
      <c r="M17" s="4">
        <v>11</v>
      </c>
      <c r="N17" s="5">
        <f>IF(OR('[2]Men''s Epée'!$A$3=1,'50 Men''s Epée'!$R$3=TRUE),IF(OR(M17&gt;=65,ISNUMBER(M17)=FALSE),0,VLOOKUP(M17,PointTable,N$3,TRUE)),0)</f>
        <v>210</v>
      </c>
      <c r="P17">
        <f>H17</f>
        <v>0</v>
      </c>
      <c r="Q17">
        <f>K17</f>
        <v>0</v>
      </c>
      <c r="R17">
        <f>N17</f>
        <v>210</v>
      </c>
      <c r="S17">
        <f>IF('50 Men''s Epée'!P$3=TRUE,H17,0)</f>
        <v>0</v>
      </c>
      <c r="T17">
        <f>IF('50 Men''s Epée'!Q$3=TRUE,K17,0)</f>
        <v>0</v>
      </c>
      <c r="U17">
        <f>IF('50 Men''s Epée'!R$3=TRUE,N17,0)</f>
        <v>210</v>
      </c>
    </row>
    <row r="18" spans="1:21" ht="12.75">
      <c r="A18" s="2" t="str">
        <f t="shared" si="0"/>
        <v>14T</v>
      </c>
      <c r="B18" s="2"/>
      <c r="C18" s="21" t="s">
        <v>58</v>
      </c>
      <c r="D18" s="20">
        <v>17056</v>
      </c>
      <c r="E18" s="3">
        <f>LARGE($P18:$R18,1)+LARGE($P18:$R18,2)+IF('[2]Men''s Epée'!$A$3=1,F18,0)</f>
        <v>210</v>
      </c>
      <c r="F18" s="19"/>
      <c r="G18" s="32">
        <f t="shared" si="6"/>
        <v>17</v>
      </c>
      <c r="H18" s="29">
        <f>IF(OR('[2]Men''s Epée'!$A$3=1,'50 Men''s Epée'!$P$3=TRUE),IF(OR(G18&gt;=65,ISNUMBER(G18)=FALSE),0,VLOOKUP(G18,PointTable,H$3,TRUE)),0)</f>
        <v>210</v>
      </c>
      <c r="I18" s="30">
        <f>VLOOKUP($C18,'Combined Women''s Foil'!$C$4:$I$183,I$1-2,FALSE)</f>
        <v>17</v>
      </c>
      <c r="J18" s="32" t="str">
        <f t="shared" si="7"/>
        <v>np</v>
      </c>
      <c r="K18" s="29">
        <f>IF(OR('[2]Men''s Epée'!$A$3=1,'50 Men''s Epée'!$P$3=TRUE),IF(OR(J18&gt;=65,ISNUMBER(J18)=FALSE),0,VLOOKUP(J18,PointTable,K$3,TRUE)),0)</f>
        <v>0</v>
      </c>
      <c r="L18" s="30" t="str">
        <f>VLOOKUP($C18,'Combined Women''s Foil'!$C$4:$I$183,L$1-2,FALSE)</f>
        <v>np</v>
      </c>
      <c r="M18" s="4" t="s">
        <v>3</v>
      </c>
      <c r="N18" s="5">
        <f>IF(OR('[2]Men''s Epée'!$A$3=1,'50 Men''s Epée'!$R$3=TRUE),IF(OR(M18&gt;=65,ISNUMBER(M18)=FALSE),0,VLOOKUP(M18,PointTable,N$3,TRUE)),0)</f>
        <v>0</v>
      </c>
      <c r="P18">
        <f>H18</f>
        <v>210</v>
      </c>
      <c r="Q18">
        <f>K18</f>
        <v>0</v>
      </c>
      <c r="R18">
        <f>N18</f>
        <v>0</v>
      </c>
      <c r="S18">
        <f>IF('50 Men''s Epée'!P$3=TRUE,H18,0)</f>
        <v>210</v>
      </c>
      <c r="T18">
        <f>IF('50 Men''s Epée'!Q$3=TRUE,K18,0)</f>
        <v>0</v>
      </c>
      <c r="U18">
        <f>IF('50 Men''s Epée'!R$3=TRUE,N18,0)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Women''s Saber'!$G$1:$J$3,3,FALSE)</f>
        <v>7</v>
      </c>
      <c r="J1" s="23" t="s">
        <v>271</v>
      </c>
      <c r="K1" s="10"/>
      <c r="L1" s="25">
        <f>HLOOKUP(J1,'Combined Women''s Saber'!$G$1:$J$3,3,FALSE)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Women''s Saber'!R2C"&amp;I1,FALSE)</f>
        <v>I</v>
      </c>
      <c r="H2" s="25" t="str">
        <f ca="1">INDIRECT("'Combined Women''s Saber'!R2C"&amp;I1+1,FALSE)</f>
        <v>Dec 2001&lt;BR&gt;VET</v>
      </c>
      <c r="I2" s="22"/>
      <c r="J2" s="23" t="str">
        <f ca="1">INDIRECT("'Combined Women''s Saber'!R2C"&amp;L1,FALSE)</f>
        <v>I</v>
      </c>
      <c r="K2" s="25" t="str">
        <f ca="1">INDIRECT("'Combined Women''s Saber'!R2C"&amp;L1+1,FALSE)</f>
        <v>Mar 2002&lt;BR&gt;VET</v>
      </c>
      <c r="L2" s="22"/>
      <c r="M2" s="13" t="s">
        <v>219</v>
      </c>
      <c r="N2" s="17" t="s">
        <v>322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17">IF(E4=0,"",IF(E4=E3,A3,ROW()-3&amp;IF(E4=E5,"T","")))</f>
        <v>1</v>
      </c>
      <c r="B4" s="2"/>
      <c r="C4" s="21" t="s">
        <v>68</v>
      </c>
      <c r="D4" s="20">
        <v>18849</v>
      </c>
      <c r="E4" s="3">
        <f>LARGE($P4:$R4,1)+LARGE($P4:$R4,2)+IF('[2]Men''s Epée'!$A$3=1,F4,0)</f>
        <v>1110</v>
      </c>
      <c r="F4" s="19"/>
      <c r="G4" s="32">
        <f>IF(ISERROR(I4),"np",I4)</f>
        <v>3</v>
      </c>
      <c r="H4" s="29">
        <f>IF(OR('[2]Men''s Epée'!$A$3=1,'50 Men''s Epée'!$P$3=TRUE),IF(OR(G4&gt;=65,ISNUMBER(G4)=FALSE),0,VLOOKUP(G4,PointTable,H$3,TRUE)),0)</f>
        <v>510</v>
      </c>
      <c r="I4" s="30">
        <f>VLOOKUP($C4,'Combined Women''s Saber'!$C$4:$I$194,I$1-2,FALSE)</f>
        <v>3</v>
      </c>
      <c r="J4" s="32">
        <f>IF(ISERROR(L4),"np",L4)</f>
        <v>1</v>
      </c>
      <c r="K4" s="29">
        <f>IF(OR('[2]Men''s Epée'!$A$3=1,'50 Men''s Epée'!$P$3=TRUE),IF(OR(J4&gt;=65,ISNUMBER(J4)=FALSE),0,VLOOKUP(J4,PointTable,K$3,TRUE)),0)</f>
        <v>600</v>
      </c>
      <c r="L4" s="30">
        <f>VLOOKUP($C4,'Combined Women''s Saber'!$C$4:$I$194,L$1-2,FALSE)</f>
        <v>1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>H4</f>
        <v>510</v>
      </c>
      <c r="Q4">
        <f>K4</f>
        <v>600</v>
      </c>
      <c r="R4">
        <f>N4</f>
        <v>400</v>
      </c>
      <c r="S4">
        <f>IF('50 Men''s Epée'!P$3=TRUE,H4,0)</f>
        <v>510</v>
      </c>
      <c r="T4">
        <f>IF('50 Men''s Epée'!Q$3=TRUE,K4,0)</f>
        <v>600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21" t="s">
        <v>69</v>
      </c>
      <c r="D5" s="20">
        <v>17976</v>
      </c>
      <c r="E5" s="3">
        <f>LARGE($P5:$R5,1)+LARGE($P5:$R5,2)+IF('[2]Men''s Epée'!$A$3=1,F5,0)</f>
        <v>927</v>
      </c>
      <c r="F5" s="19"/>
      <c r="G5" s="32">
        <f aca="true" t="shared" si="1" ref="G5:G17">IF(ISERROR(I5),"np",I5)</f>
        <v>3</v>
      </c>
      <c r="H5" s="29">
        <f>IF(OR('[2]Men''s Epée'!$A$3=1,'50 Men''s Epée'!$P$3=TRUE),IF(OR(G5&gt;=65,ISNUMBER(G5)=FALSE),0,VLOOKUP(G5,PointTable,H$3,TRUE)),0)</f>
        <v>510</v>
      </c>
      <c r="I5" s="30">
        <f>VLOOKUP($C5,'Combined Women''s Saber'!$C$4:$I$194,I$1-2,FALSE)</f>
        <v>3</v>
      </c>
      <c r="J5" s="32">
        <f aca="true" t="shared" si="2" ref="J5:J17">IF(ISERROR(L5),"np",L5)</f>
        <v>6</v>
      </c>
      <c r="K5" s="29">
        <f>IF(OR('[2]Men''s Epée'!$A$3=1,'50 Men''s Epée'!$P$3=TRUE),IF(OR(J5&gt;=65,ISNUMBER(J5)=FALSE),0,VLOOKUP(J5,PointTable,K$3,TRUE)),0)</f>
        <v>417</v>
      </c>
      <c r="L5" s="30">
        <f>VLOOKUP($C5,'Combined Women''s Saber'!$C$4:$I$194,L$1-2,FALSE)</f>
        <v>6</v>
      </c>
      <c r="M5" s="4">
        <v>3</v>
      </c>
      <c r="N5" s="5">
        <f>IF(OR('[2]Men''s Epée'!$A$3=1,'50 Men''s Epée'!$R$3=TRUE),IF(OR(M5&gt;=65,ISNUMBER(M5)=FALSE),0,VLOOKUP(M5,PointTable,N$3,TRUE)),0)</f>
        <v>340</v>
      </c>
      <c r="P5">
        <f aca="true" t="shared" si="3" ref="P5:P17">H5</f>
        <v>510</v>
      </c>
      <c r="Q5">
        <f aca="true" t="shared" si="4" ref="Q5:Q17">K5</f>
        <v>417</v>
      </c>
      <c r="R5">
        <f aca="true" t="shared" si="5" ref="R5:R17">N5</f>
        <v>340</v>
      </c>
      <c r="S5">
        <f>IF('50 Men''s Epée'!P$3=TRUE,H5,0)</f>
        <v>510</v>
      </c>
      <c r="T5">
        <f>IF('50 Men''s Epée'!Q$3=TRUE,K5,0)</f>
        <v>417</v>
      </c>
      <c r="U5">
        <f>IF('50 Men''s Epée'!R$3=TRUE,N5,0)</f>
        <v>340</v>
      </c>
    </row>
    <row r="6" spans="1:21" ht="12.75">
      <c r="A6" s="2" t="str">
        <f t="shared" si="0"/>
        <v>3</v>
      </c>
      <c r="B6" s="2"/>
      <c r="C6" s="33" t="s">
        <v>265</v>
      </c>
      <c r="D6" s="20">
        <v>18247</v>
      </c>
      <c r="E6" s="3">
        <f>LARGE($P6:$R6,1)+LARGE($P6:$R6,2)+IF('[2]Men''s Epée'!$A$3=1,F6,0)</f>
        <v>788</v>
      </c>
      <c r="F6" s="19"/>
      <c r="G6" s="32">
        <f t="shared" si="1"/>
        <v>5</v>
      </c>
      <c r="H6" s="29">
        <f>IF(OR('[2]Men''s Epée'!$A$3=1,'50 Men''s Epée'!$P$3=TRUE),IF(OR(G6&gt;=65,ISNUMBER(G6)=FALSE),0,VLOOKUP(G6,PointTable,H$3,TRUE)),0)</f>
        <v>420</v>
      </c>
      <c r="I6" s="30">
        <f>VLOOKUP($C6,'Combined Women''s Saber'!$C$4:$I$194,I$1-2,FALSE)</f>
        <v>5</v>
      </c>
      <c r="J6" s="32" t="str">
        <f t="shared" si="2"/>
        <v>np</v>
      </c>
      <c r="K6" s="29">
        <f>IF(OR('[2]Men''s Epée'!$A$3=1,'50 Men''s Epée'!$P$3=TRUE),IF(OR(J6&gt;=65,ISNUMBER(J6)=FALSE),0,VLOOKUP(J6,PointTable,K$3,TRUE)),0)</f>
        <v>0</v>
      </c>
      <c r="L6" s="30" t="str">
        <f>VLOOKUP($C6,'Combined Women''s Saber'!$C$4:$I$194,L$1-2,FALSE)</f>
        <v>np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t="shared" si="3"/>
        <v>420</v>
      </c>
      <c r="Q6">
        <f t="shared" si="4"/>
        <v>0</v>
      </c>
      <c r="R6">
        <f t="shared" si="5"/>
        <v>368</v>
      </c>
      <c r="S6">
        <f>IF('50 Men''s Epée'!P$3=TRUE,H6,0)</f>
        <v>420</v>
      </c>
      <c r="T6">
        <f>IF('50 Men''s Epée'!Q$3=TRUE,K6,0)</f>
        <v>0</v>
      </c>
      <c r="U6">
        <f>IF('50 Men''s Epée'!R$3=TRUE,N6,0)</f>
        <v>368</v>
      </c>
    </row>
    <row r="7" spans="1:21" ht="12.75">
      <c r="A7" s="2" t="str">
        <f t="shared" si="0"/>
        <v>4</v>
      </c>
      <c r="B7" s="2"/>
      <c r="C7" s="33" t="s">
        <v>305</v>
      </c>
      <c r="D7" s="20">
        <v>19159</v>
      </c>
      <c r="E7" s="3">
        <f>LARGE($P7:$R7,1)+LARGE($P7:$R7,2)+IF('[2]Men''s Epée'!$A$3=1,F7,0)</f>
        <v>544</v>
      </c>
      <c r="F7" s="19"/>
      <c r="G7" s="32" t="str">
        <f t="shared" si="1"/>
        <v>np</v>
      </c>
      <c r="H7" s="29">
        <f>IF(OR('[2]Men''s Epée'!$A$3=1,'50 Men''s Epée'!$P$3=TRUE),IF(OR(G7&gt;=65,ISNUMBER(G7)=FALSE),0,VLOOKUP(G7,PointTable,H$3,TRUE)),0)</f>
        <v>0</v>
      </c>
      <c r="I7" s="30" t="str">
        <f>VLOOKUP($C7,'Combined Women''s Saber'!$C$4:$I$194,I$1-2,FALSE)</f>
        <v>np</v>
      </c>
      <c r="J7" s="32">
        <f t="shared" si="2"/>
        <v>19</v>
      </c>
      <c r="K7" s="29">
        <f>IF(OR('[2]Men''s Epée'!$A$3=1,'50 Men''s Epée'!$P$3=TRUE),IF(OR(J7&gt;=65,ISNUMBER(J7)=FALSE),0,VLOOKUP(J7,PointTable,K$3,TRUE)),0)</f>
        <v>204</v>
      </c>
      <c r="L7" s="30">
        <f>VLOOKUP($C7,'Combined Women''s Saber'!$C$4:$I$194,L$1-2,FALSE)</f>
        <v>19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 t="shared" si="3"/>
        <v>0</v>
      </c>
      <c r="Q7">
        <f t="shared" si="4"/>
        <v>204</v>
      </c>
      <c r="R7">
        <f t="shared" si="5"/>
        <v>340</v>
      </c>
      <c r="S7">
        <f>IF('50 Men''s Epée'!P$3=TRUE,H7,0)</f>
        <v>0</v>
      </c>
      <c r="T7">
        <f>IF('50 Men''s Epée'!Q$3=TRUE,K7,0)</f>
        <v>204</v>
      </c>
      <c r="U7">
        <f>IF('50 Men''s Epée'!R$3=TRUE,N7,0)</f>
        <v>340</v>
      </c>
    </row>
    <row r="8" spans="1:21" ht="12.75">
      <c r="A8" s="2" t="str">
        <f t="shared" si="0"/>
        <v>5</v>
      </c>
      <c r="B8" s="2"/>
      <c r="C8" s="21" t="s">
        <v>71</v>
      </c>
      <c r="D8" s="20">
        <v>16825</v>
      </c>
      <c r="E8" s="3">
        <f>LARGE($P8:$R8,1)+LARGE($P8:$R8,2)+IF('[2]Men''s Epée'!$A$3=1,F8,0)</f>
        <v>528</v>
      </c>
      <c r="F8" s="19"/>
      <c r="G8" s="32">
        <f>IF(ISERROR(I8),"np",I8)</f>
        <v>10</v>
      </c>
      <c r="H8" s="29">
        <f>IF(OR('[2]Men''s Epée'!$A$3=1,'50 Men''s Epée'!$P$3=TRUE),IF(OR(G8&gt;=65,ISNUMBER(G8)=FALSE),0,VLOOKUP(G8,PointTable,H$3,TRUE)),0)</f>
        <v>318</v>
      </c>
      <c r="I8" s="30">
        <f>VLOOKUP($C8,'Combined Women''s Saber'!$C$4:$I$194,I$1-2,FALSE)</f>
        <v>10</v>
      </c>
      <c r="J8" s="32">
        <f>IF(ISERROR(L8),"np",L8)</f>
        <v>17</v>
      </c>
      <c r="K8" s="29">
        <f>IF(OR('[2]Men''s Epée'!$A$3=1,'50 Men''s Epée'!$P$3=TRUE),IF(OR(J8&gt;=65,ISNUMBER(J8)=FALSE),0,VLOOKUP(J8,PointTable,K$3,TRUE)),0)</f>
        <v>210</v>
      </c>
      <c r="L8" s="30">
        <f>VLOOKUP($C8,'Combined Women''s Saber'!$C$4:$I$194,L$1-2,FALSE)</f>
        <v>17</v>
      </c>
      <c r="M8" s="4" t="s">
        <v>3</v>
      </c>
      <c r="N8" s="5">
        <f>IF(OR('[2]Men''s Epée'!$A$3=1,'50 Men''s Epée'!$R$3=TRUE),IF(OR(M8&gt;=65,ISNUMBER(M8)=FALSE),0,VLOOKUP(M8,PointTable,N$3,TRUE)),0)</f>
        <v>0</v>
      </c>
      <c r="P8">
        <f t="shared" si="3"/>
        <v>318</v>
      </c>
      <c r="Q8">
        <f t="shared" si="4"/>
        <v>210</v>
      </c>
      <c r="R8">
        <f t="shared" si="5"/>
        <v>0</v>
      </c>
      <c r="S8">
        <f>IF('50 Men''s Epée'!P$3=TRUE,H8,0)</f>
        <v>318</v>
      </c>
      <c r="T8">
        <f>IF('50 Men''s Epée'!Q$3=TRUE,K8,0)</f>
        <v>210</v>
      </c>
      <c r="U8">
        <f>IF('50 Men''s Epée'!R$3=TRUE,N8,0)</f>
        <v>0</v>
      </c>
    </row>
    <row r="9" spans="1:21" ht="12.75">
      <c r="A9" s="2" t="str">
        <f t="shared" si="0"/>
        <v>6</v>
      </c>
      <c r="B9" s="2"/>
      <c r="C9" s="33" t="s">
        <v>153</v>
      </c>
      <c r="D9" s="20">
        <v>17902</v>
      </c>
      <c r="E9" s="3">
        <f>LARGE($P9:$R9,1)+LARGE($P9:$R9,2)+IF('[2]Men''s Epée'!$A$3=1,F9,0)</f>
        <v>475</v>
      </c>
      <c r="F9" s="19"/>
      <c r="G9" s="32" t="str">
        <f>IF(ISERROR(I9),"np",I9)</f>
        <v>np</v>
      </c>
      <c r="H9" s="29">
        <f>IF(OR('[2]Men''s Epée'!$A$3=1,'50 Men''s Epée'!$P$3=TRUE),IF(OR(G9&gt;=65,ISNUMBER(G9)=FALSE),0,VLOOKUP(G9,PointTable,H$3,TRUE)),0)</f>
        <v>0</v>
      </c>
      <c r="I9" s="30" t="str">
        <f>VLOOKUP($C9,'Combined Women''s Saber'!$C$4:$I$194,I$1-2,FALSE)</f>
        <v>np</v>
      </c>
      <c r="J9" s="32">
        <f>IF(ISERROR(L9),"np",L9)</f>
        <v>20</v>
      </c>
      <c r="K9" s="29">
        <f>IF(OR('[2]Men''s Epée'!$A$3=1,'50 Men''s Epée'!$P$3=TRUE),IF(OR(J9&gt;=65,ISNUMBER(J9)=FALSE),0,VLOOKUP(J9,PointTable,K$3,TRUE)),0)</f>
        <v>201</v>
      </c>
      <c r="L9" s="30">
        <f>VLOOKUP($C9,'Combined Women''s Saber'!$C$4:$I$194,L$1-2,FALSE)</f>
        <v>20</v>
      </c>
      <c r="M9" s="4">
        <v>8</v>
      </c>
      <c r="N9" s="5">
        <f>IF(OR('[2]Men''s Epée'!$A$3=1,'50 Men''s Epée'!$R$3=TRUE),IF(OR(M9&gt;=65,ISNUMBER(M9)=FALSE),0,VLOOKUP(M9,PointTable,N$3,TRUE)),0)</f>
        <v>274</v>
      </c>
      <c r="P9">
        <f t="shared" si="3"/>
        <v>0</v>
      </c>
      <c r="Q9">
        <f t="shared" si="4"/>
        <v>201</v>
      </c>
      <c r="R9">
        <f t="shared" si="5"/>
        <v>274</v>
      </c>
      <c r="S9">
        <f>IF('50 Men''s Epée'!P$3=TRUE,H9,0)</f>
        <v>0</v>
      </c>
      <c r="T9">
        <f>IF('50 Men''s Epée'!Q$3=TRUE,K9,0)</f>
        <v>201</v>
      </c>
      <c r="U9">
        <f>IF('50 Men''s Epée'!R$3=TRUE,N9,0)</f>
        <v>274</v>
      </c>
    </row>
    <row r="10" spans="1:21" ht="12.75">
      <c r="A10" s="2" t="str">
        <f t="shared" si="0"/>
        <v>7</v>
      </c>
      <c r="B10" s="2"/>
      <c r="C10" s="21" t="s">
        <v>72</v>
      </c>
      <c r="D10" s="20">
        <v>17518</v>
      </c>
      <c r="E10" s="3">
        <f>LARGE($P10:$R10,1)+LARGE($P10:$R10,2)+IF('[2]Men''s Epée'!$A$3=1,F10,0)</f>
        <v>474</v>
      </c>
      <c r="F10" s="19"/>
      <c r="G10" s="32" t="str">
        <f t="shared" si="1"/>
        <v>np</v>
      </c>
      <c r="H10" s="29">
        <f>IF(OR('[2]Men''s Epée'!$A$3=1,'50 Men''s Epée'!$P$3=TRUE),IF(OR(G10&gt;=65,ISNUMBER(G10)=FALSE),0,VLOOKUP(G10,PointTable,H$3,TRUE)),0)</f>
        <v>0</v>
      </c>
      <c r="I10" s="30" t="str">
        <f>VLOOKUP($C10,'Combined Women''s Saber'!$C$4:$I$194,I$1-2,FALSE)</f>
        <v>np</v>
      </c>
      <c r="J10" s="32">
        <f t="shared" si="2"/>
        <v>21</v>
      </c>
      <c r="K10" s="29">
        <f>IF(OR('[2]Men''s Epée'!$A$3=1,'50 Men''s Epée'!$P$3=TRUE),IF(OR(J10&gt;=65,ISNUMBER(J10)=FALSE),0,VLOOKUP(J10,PointTable,K$3,TRUE)),0)</f>
        <v>198</v>
      </c>
      <c r="L10" s="30">
        <f>VLOOKUP($C10,'Combined Women''s Saber'!$C$4:$I$194,L$1-2,FALSE)</f>
        <v>21</v>
      </c>
      <c r="M10" s="4">
        <v>7</v>
      </c>
      <c r="N10" s="5">
        <f>IF(OR('[2]Men''s Epée'!$A$3=1,'50 Men''s Epée'!$R$3=TRUE),IF(OR(M10&gt;=65,ISNUMBER(M10)=FALSE),0,VLOOKUP(M10,PointTable,N$3,TRUE)),0)</f>
        <v>276</v>
      </c>
      <c r="P10">
        <f t="shared" si="3"/>
        <v>0</v>
      </c>
      <c r="Q10">
        <f t="shared" si="4"/>
        <v>198</v>
      </c>
      <c r="R10">
        <f t="shared" si="5"/>
        <v>276</v>
      </c>
      <c r="S10">
        <f>IF('50 Men''s Epée'!P$3=TRUE,H10,0)</f>
        <v>0</v>
      </c>
      <c r="T10">
        <f>IF('50 Men''s Epée'!Q$3=TRUE,K10,0)</f>
        <v>198</v>
      </c>
      <c r="U10">
        <f>IF('50 Men''s Epée'!R$3=TRUE,N10,0)</f>
        <v>276</v>
      </c>
    </row>
    <row r="11" spans="1:21" ht="12.75">
      <c r="A11" s="2" t="str">
        <f t="shared" si="0"/>
        <v>8</v>
      </c>
      <c r="B11" s="2"/>
      <c r="C11" s="21" t="s">
        <v>115</v>
      </c>
      <c r="D11" s="20">
        <v>17825</v>
      </c>
      <c r="E11" s="3">
        <f>LARGE($P11:$R11,1)+LARGE($P11:$R11,2)+IF('[2]Men''s Epée'!$A$3=1,F11,0)</f>
        <v>424</v>
      </c>
      <c r="F11" s="19"/>
      <c r="G11" s="32">
        <f t="shared" si="1"/>
        <v>17</v>
      </c>
      <c r="H11" s="29">
        <f>IF(OR('[2]Men''s Epée'!$A$3=1,'50 Men''s Epée'!$P$3=TRUE),IF(OR(G11&gt;=65,ISNUMBER(G11)=FALSE),0,VLOOKUP(G11,PointTable,H$3,TRUE)),0)</f>
        <v>210</v>
      </c>
      <c r="I11" s="30">
        <f>VLOOKUP($C11,'Combined Women''s Saber'!$C$4:$I$194,I$1-2,FALSE)</f>
        <v>17</v>
      </c>
      <c r="J11" s="32">
        <f t="shared" si="2"/>
        <v>24</v>
      </c>
      <c r="K11" s="29">
        <f>IF(OR('[2]Men''s Epée'!$A$3=1,'50 Men''s Epée'!$P$3=TRUE),IF(OR(J11&gt;=65,ISNUMBER(J11)=FALSE),0,VLOOKUP(J11,PointTable,K$3,TRUE)),0)</f>
        <v>189</v>
      </c>
      <c r="L11" s="30">
        <f>VLOOKUP($C11,'Combined Women''s Saber'!$C$4:$I$194,L$1-2,FALSE)</f>
        <v>24</v>
      </c>
      <c r="M11" s="4">
        <v>9</v>
      </c>
      <c r="N11" s="5">
        <f>IF(OR('[2]Men''s Epée'!$A$3=1,'50 Men''s Epée'!$R$3=TRUE),IF(OR(M11&gt;=65,ISNUMBER(M11)=FALSE),0,VLOOKUP(M11,PointTable,N$3,TRUE)),0)</f>
        <v>214</v>
      </c>
      <c r="P11">
        <f t="shared" si="3"/>
        <v>210</v>
      </c>
      <c r="Q11">
        <f t="shared" si="4"/>
        <v>189</v>
      </c>
      <c r="R11">
        <f t="shared" si="5"/>
        <v>214</v>
      </c>
      <c r="S11">
        <f>IF('50 Men''s Epée'!P$3=TRUE,H11,0)</f>
        <v>210</v>
      </c>
      <c r="T11">
        <f>IF('50 Men''s Epée'!Q$3=TRUE,K11,0)</f>
        <v>189</v>
      </c>
      <c r="U11">
        <f>IF('50 Men''s Epée'!R$3=TRUE,N11,0)</f>
        <v>214</v>
      </c>
    </row>
    <row r="12" spans="1:21" ht="12.75">
      <c r="A12" s="2" t="str">
        <f t="shared" si="0"/>
        <v>9</v>
      </c>
      <c r="B12" s="2"/>
      <c r="C12" s="33" t="s">
        <v>211</v>
      </c>
      <c r="D12" s="20">
        <v>18798</v>
      </c>
      <c r="E12" s="3">
        <f>LARGE($P12:$R12,1)+LARGE($P12:$R12,2)+IF('[2]Men''s Epée'!$A$3=1,F12,0)</f>
        <v>312</v>
      </c>
      <c r="F12" s="19"/>
      <c r="G12" s="32">
        <f>IF(ISERROR(I12),"np",I12)</f>
        <v>12</v>
      </c>
      <c r="H12" s="29">
        <f>IF(OR('[2]Men''s Epée'!$A$3=1,'50 Men''s Epée'!$P$3=TRUE),IF(OR(G12&gt;=65,ISNUMBER(G12)=FALSE),0,VLOOKUP(G12,PointTable,H$3,TRUE)),0)</f>
        <v>312</v>
      </c>
      <c r="I12" s="30">
        <f>VLOOKUP($C12,'Combined Women''s Saber'!$C$4:$I$194,I$1-2,FALSE)</f>
        <v>12</v>
      </c>
      <c r="J12" s="32" t="str">
        <f>IF(ISERROR(L12),"np",L12)</f>
        <v>np</v>
      </c>
      <c r="K12" s="29">
        <f>IF(OR('[2]Men''s Epée'!$A$3=1,'50 Men''s Epée'!$P$3=TRUE),IF(OR(J12&gt;=65,ISNUMBER(J12)=FALSE),0,VLOOKUP(J12,PointTable,K$3,TRUE)),0)</f>
        <v>0</v>
      </c>
      <c r="L12" s="30" t="str">
        <f>VLOOKUP($C12,'Combined Women''s Saber'!$C$4:$I$194,L$1-2,FALSE)</f>
        <v>np</v>
      </c>
      <c r="M12" s="4" t="s">
        <v>3</v>
      </c>
      <c r="N12" s="5">
        <f>IF(OR('[2]Men''s Epée'!$A$3=1,'50 Men''s Epée'!$R$3=TRUE),IF(OR(M12&gt;=65,ISNUMBER(M12)=FALSE),0,VLOOKUP(M12,PointTable,N$3,TRUE)),0)</f>
        <v>0</v>
      </c>
      <c r="P12">
        <f t="shared" si="3"/>
        <v>312</v>
      </c>
      <c r="Q12">
        <f t="shared" si="4"/>
        <v>0</v>
      </c>
      <c r="R12">
        <f t="shared" si="5"/>
        <v>0</v>
      </c>
      <c r="S12">
        <f>IF('50 Men''s Epée'!P$3=TRUE,H12,0)</f>
        <v>312</v>
      </c>
      <c r="T12">
        <f>IF('50 Men''s Epée'!Q$3=TRUE,K12,0)</f>
        <v>0</v>
      </c>
      <c r="U12">
        <f>IF('50 Men''s Epée'!R$3=TRUE,N12,0)</f>
        <v>0</v>
      </c>
    </row>
    <row r="13" spans="1:21" ht="12.75">
      <c r="A13" s="2" t="str">
        <f t="shared" si="0"/>
        <v>10</v>
      </c>
      <c r="B13" s="2"/>
      <c r="C13" s="21" t="s">
        <v>70</v>
      </c>
      <c r="D13" s="20">
        <v>18129</v>
      </c>
      <c r="E13" s="3">
        <f>LARGE($P13:$R13,1)+LARGE($P13:$R13,2)+IF('[2]Men''s Epée'!$A$3=1,F13,0)</f>
        <v>309</v>
      </c>
      <c r="F13" s="19"/>
      <c r="G13" s="32" t="str">
        <f>IF(ISERROR(I13),"np",I13)</f>
        <v>np</v>
      </c>
      <c r="H13" s="29">
        <f>IF(OR('[2]Men''s Epée'!$A$3=1,'50 Men''s Epée'!$P$3=TRUE),IF(OR(G13&gt;=65,ISNUMBER(G13)=FALSE),0,VLOOKUP(G13,PointTable,H$3,TRUE)),0)</f>
        <v>0</v>
      </c>
      <c r="I13" s="30" t="str">
        <f>VLOOKUP($C13,'Combined Women''s Saber'!$C$4:$I$194,I$1-2,FALSE)</f>
        <v>np</v>
      </c>
      <c r="J13" s="32">
        <f>IF(ISERROR(L13),"np",L13)</f>
        <v>13</v>
      </c>
      <c r="K13" s="29">
        <f>IF(OR('[2]Men''s Epée'!$A$3=1,'50 Men''s Epée'!$P$3=TRUE),IF(OR(J13&gt;=65,ISNUMBER(J13)=FALSE),0,VLOOKUP(J13,PointTable,K$3,TRUE)),0)</f>
        <v>309</v>
      </c>
      <c r="L13" s="30">
        <f>VLOOKUP($C13,'Combined Women''s Saber'!$C$4:$I$194,L$1-2,FALSE)</f>
        <v>13</v>
      </c>
      <c r="M13" s="4" t="s">
        <v>3</v>
      </c>
      <c r="N13" s="5">
        <f>IF(OR('[2]Men''s Epée'!$A$3=1,'50 Men''s Epée'!$R$3=TRUE),IF(OR(M13&gt;=65,ISNUMBER(M13)=FALSE),0,VLOOKUP(M13,PointTable,N$3,TRUE)),0)</f>
        <v>0</v>
      </c>
      <c r="P13">
        <f t="shared" si="3"/>
        <v>0</v>
      </c>
      <c r="Q13">
        <f t="shared" si="4"/>
        <v>309</v>
      </c>
      <c r="R13">
        <f t="shared" si="5"/>
        <v>0</v>
      </c>
      <c r="S13">
        <f>IF('50 Men''s Epée'!P$3=TRUE,H13,0)</f>
        <v>0</v>
      </c>
      <c r="T13">
        <f>IF('50 Men''s Epée'!Q$3=TRUE,K13,0)</f>
        <v>309</v>
      </c>
      <c r="U13">
        <f>IF('50 Men''s Epée'!R$3=TRUE,N13,0)</f>
        <v>0</v>
      </c>
    </row>
    <row r="14" spans="1:21" ht="12.75">
      <c r="A14" s="2" t="str">
        <f t="shared" si="0"/>
        <v>11</v>
      </c>
      <c r="B14" s="2"/>
      <c r="C14" s="34" t="s">
        <v>360</v>
      </c>
      <c r="D14" s="20">
        <v>18936</v>
      </c>
      <c r="E14" s="3">
        <f>LARGE($P14:$R14,1)+LARGE($P14:$R14,2)+IF('[2]Men''s Epée'!$A$3=1,F14,0)</f>
        <v>280</v>
      </c>
      <c r="F14" s="19"/>
      <c r="G14" s="32" t="str">
        <f t="shared" si="1"/>
        <v>np</v>
      </c>
      <c r="H14" s="29">
        <f>IF(OR('[2]Men''s Epée'!$A$3=1,'50 Men''s Epée'!$P$3=TRUE),IF(OR(G14&gt;=65,ISNUMBER(G14)=FALSE),0,VLOOKUP(G14,PointTable,H$3,TRUE)),0)</f>
        <v>0</v>
      </c>
      <c r="I14" s="30" t="e">
        <f>VLOOKUP($C14,'Combined Women''s Saber'!$C$4:$I$194,I$1-2,FALSE)</f>
        <v>#N/A</v>
      </c>
      <c r="J14" s="32" t="str">
        <f t="shared" si="2"/>
        <v>np</v>
      </c>
      <c r="K14" s="29">
        <f>IF(OR('[2]Men''s Epée'!$A$3=1,'50 Men''s Epée'!$P$3=TRUE),IF(OR(J14&gt;=65,ISNUMBER(J14)=FALSE),0,VLOOKUP(J14,PointTable,K$3,TRUE)),0)</f>
        <v>0</v>
      </c>
      <c r="L14" s="30" t="e">
        <f>VLOOKUP($C14,'Combined Women''s Saber'!$C$4:$I$194,L$1-2,FALSE)</f>
        <v>#N/A</v>
      </c>
      <c r="M14" s="4">
        <v>5</v>
      </c>
      <c r="N14" s="5">
        <f>IF(OR('[2]Men''s Epée'!$A$3=1,'50 Men''s Epée'!$R$3=TRUE),IF(OR(M14&gt;=65,ISNUMBER(M14)=FALSE),0,VLOOKUP(M14,PointTable,N$3,TRUE)),0)</f>
        <v>280</v>
      </c>
      <c r="P14">
        <f>H14</f>
        <v>0</v>
      </c>
      <c r="Q14">
        <f>K14</f>
        <v>0</v>
      </c>
      <c r="R14">
        <f>N14</f>
        <v>280</v>
      </c>
      <c r="S14">
        <f>IF('50 Men''s Epée'!P$3=TRUE,H14,0)</f>
        <v>0</v>
      </c>
      <c r="T14">
        <f>IF('50 Men''s Epée'!Q$3=TRUE,K14,0)</f>
        <v>0</v>
      </c>
      <c r="U14">
        <f>IF('50 Men''s Epée'!R$3=TRUE,N14,0)</f>
        <v>280</v>
      </c>
    </row>
    <row r="15" spans="1:21" ht="12.75">
      <c r="A15" s="2" t="str">
        <f t="shared" si="0"/>
        <v>12</v>
      </c>
      <c r="B15" s="2"/>
      <c r="C15" s="34" t="s">
        <v>361</v>
      </c>
      <c r="D15" s="20">
        <v>18152</v>
      </c>
      <c r="E15" s="3">
        <f>LARGE($P15:$R15,1)+LARGE($P15:$R15,2)+IF('[2]Men''s Epée'!$A$3=1,F15,0)</f>
        <v>278</v>
      </c>
      <c r="F15" s="19"/>
      <c r="G15" s="32" t="str">
        <f>IF(ISERROR(I15),"np",I15)</f>
        <v>np</v>
      </c>
      <c r="H15" s="29">
        <f>IF(OR('[2]Men''s Epée'!$A$3=1,'50 Men''s Epée'!$P$3=TRUE),IF(OR(G15&gt;=65,ISNUMBER(G15)=FALSE),0,VLOOKUP(G15,PointTable,H$3,TRUE)),0)</f>
        <v>0</v>
      </c>
      <c r="I15" s="30" t="e">
        <f>VLOOKUP($C15,'Combined Women''s Saber'!$C$4:$I$194,I$1-2,FALSE)</f>
        <v>#N/A</v>
      </c>
      <c r="J15" s="32" t="str">
        <f>IF(ISERROR(L15),"np",L15)</f>
        <v>np</v>
      </c>
      <c r="K15" s="29">
        <f>IF(OR('[2]Men''s Epée'!$A$3=1,'50 Men''s Epée'!$P$3=TRUE),IF(OR(J15&gt;=65,ISNUMBER(J15)=FALSE),0,VLOOKUP(J15,PointTable,K$3,TRUE)),0)</f>
        <v>0</v>
      </c>
      <c r="L15" s="30" t="e">
        <f>VLOOKUP($C15,'Combined Women''s Saber'!$C$4:$I$194,L$1-2,FALSE)</f>
        <v>#N/A</v>
      </c>
      <c r="M15" s="4">
        <v>6</v>
      </c>
      <c r="N15" s="5">
        <f>IF(OR('[2]Men''s Epée'!$A$3=1,'50 Men''s Epée'!$R$3=TRUE),IF(OR(M15&gt;=65,ISNUMBER(M15)=FALSE),0,VLOOKUP(M15,PointTable,N$3,TRUE)),0)</f>
        <v>278</v>
      </c>
      <c r="P15">
        <f>H15</f>
        <v>0</v>
      </c>
      <c r="Q15">
        <f>K15</f>
        <v>0</v>
      </c>
      <c r="R15">
        <f>N15</f>
        <v>278</v>
      </c>
      <c r="S15">
        <f>IF('50 Men''s Epée'!P$3=TRUE,H15,0)</f>
        <v>0</v>
      </c>
      <c r="T15">
        <f>IF('50 Men''s Epée'!Q$3=TRUE,K15,0)</f>
        <v>0</v>
      </c>
      <c r="U15">
        <f>IF('50 Men''s Epée'!R$3=TRUE,N15,0)</f>
        <v>278</v>
      </c>
    </row>
    <row r="16" spans="1:21" ht="12.75">
      <c r="A16" s="2" t="str">
        <f t="shared" si="0"/>
        <v>13</v>
      </c>
      <c r="B16" s="2"/>
      <c r="C16" s="34" t="s">
        <v>362</v>
      </c>
      <c r="D16" s="20">
        <v>14078</v>
      </c>
      <c r="E16" s="3">
        <f>LARGE($P16:$R16,1)+LARGE($P16:$R16,2)+IF('[2]Men''s Epée'!$A$3=1,F16,0)</f>
        <v>212</v>
      </c>
      <c r="F16" s="19"/>
      <c r="G16" s="32" t="str">
        <f>IF(ISERROR(I16),"np",I16)</f>
        <v>np</v>
      </c>
      <c r="H16" s="29">
        <f>IF(OR('[2]Men''s Epée'!$A$3=1,'50 Men''s Epée'!$P$3=TRUE),IF(OR(G16&gt;=65,ISNUMBER(G16)=FALSE),0,VLOOKUP(G16,PointTable,H$3,TRUE)),0)</f>
        <v>0</v>
      </c>
      <c r="I16" s="30" t="e">
        <f>VLOOKUP($C16,'Combined Women''s Saber'!$C$4:$I$194,I$1-2,FALSE)</f>
        <v>#N/A</v>
      </c>
      <c r="J16" s="32" t="str">
        <f>IF(ISERROR(L16),"np",L16)</f>
        <v>np</v>
      </c>
      <c r="K16" s="29">
        <f>IF(OR('[2]Men''s Epée'!$A$3=1,'50 Men''s Epée'!$P$3=TRUE),IF(OR(J16&gt;=65,ISNUMBER(J16)=FALSE),0,VLOOKUP(J16,PointTable,K$3,TRUE)),0)</f>
        <v>0</v>
      </c>
      <c r="L16" s="30" t="e">
        <f>VLOOKUP($C16,'Combined Women''s Saber'!$C$4:$I$194,L$1-2,FALSE)</f>
        <v>#N/A</v>
      </c>
      <c r="M16" s="4">
        <v>10</v>
      </c>
      <c r="N16" s="5">
        <f>IF(OR('[2]Men''s Epée'!$A$3=1,'50 Men''s Epée'!$R$3=TRUE),IF(OR(M16&gt;=65,ISNUMBER(M16)=FALSE),0,VLOOKUP(M16,PointTable,N$3,TRUE)),0)</f>
        <v>212</v>
      </c>
      <c r="P16">
        <f>H16</f>
        <v>0</v>
      </c>
      <c r="Q16">
        <f>K16</f>
        <v>0</v>
      </c>
      <c r="R16">
        <f>N16</f>
        <v>212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212</v>
      </c>
    </row>
    <row r="17" spans="1:21" ht="12.75">
      <c r="A17" s="2" t="str">
        <f t="shared" si="0"/>
        <v>14</v>
      </c>
      <c r="B17" s="2"/>
      <c r="C17" s="33" t="s">
        <v>267</v>
      </c>
      <c r="D17" s="20">
        <v>17150</v>
      </c>
      <c r="E17" s="3">
        <f>LARGE($P17:$R17,1)+LARGE($P17:$R17,2)+IF('[2]Men''s Epée'!$A$3=1,F17,0)</f>
        <v>202.5</v>
      </c>
      <c r="F17" s="19"/>
      <c r="G17" s="32">
        <f t="shared" si="1"/>
        <v>19.5</v>
      </c>
      <c r="H17" s="29">
        <f>IF(OR('[2]Men''s Epée'!$A$3=1,'50 Men''s Epée'!$P$3=TRUE),IF(OR(G17&gt;=65,ISNUMBER(G17)=FALSE),0,VLOOKUP(G17,PointTable,H$3,TRUE)),0)</f>
        <v>202.5</v>
      </c>
      <c r="I17" s="30">
        <f>VLOOKUP($C17,'Combined Women''s Saber'!$C$4:$I$194,I$1-2,FALSE)</f>
        <v>19.5</v>
      </c>
      <c r="J17" s="32" t="str">
        <f t="shared" si="2"/>
        <v>np</v>
      </c>
      <c r="K17" s="29">
        <f>IF(OR('[2]Men''s Epée'!$A$3=1,'50 Men''s Epée'!$P$3=TRUE),IF(OR(J17&gt;=65,ISNUMBER(J17)=FALSE),0,VLOOKUP(J17,PointTable,K$3,TRUE)),0)</f>
        <v>0</v>
      </c>
      <c r="L17" s="30" t="str">
        <f>VLOOKUP($C17,'Combined Women''s Saber'!$C$4:$I$194,L$1-2,FALSE)</f>
        <v>np</v>
      </c>
      <c r="M17" s="4" t="s">
        <v>3</v>
      </c>
      <c r="N17" s="5">
        <f>IF(OR('[2]Men''s Epée'!$A$3=1,'50 Men''s Epée'!$R$3=TRUE),IF(OR(M17&gt;=65,ISNUMBER(M17)=FALSE),0,VLOOKUP(M17,PointTable,N$3,TRUE)),0)</f>
        <v>0</v>
      </c>
      <c r="P17">
        <f t="shared" si="3"/>
        <v>202.5</v>
      </c>
      <c r="Q17">
        <f t="shared" si="4"/>
        <v>0</v>
      </c>
      <c r="R17">
        <f t="shared" si="5"/>
        <v>0</v>
      </c>
      <c r="S17">
        <f>IF('50 Men''s Epée'!P$3=TRUE,H17,0)</f>
        <v>202.5</v>
      </c>
      <c r="T17">
        <f>IF('50 Men''s Epée'!Q$3=TRUE,K17,0)</f>
        <v>0</v>
      </c>
      <c r="U17">
        <f>IF('50 Men''s Epée'!R$3=TRUE,N17,0)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Men''s Epée'!$G$1:$J$3,3,FALSE)</f>
        <v>7</v>
      </c>
      <c r="J1" s="23" t="s">
        <v>271</v>
      </c>
      <c r="K1" s="10"/>
      <c r="L1" s="25">
        <f>HLOOKUP(J1,'Combined Men''s Epée'!$G$1:$J$3,3,FALSE)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Men''s Epée'!R2C"&amp;I1,FALSE)</f>
        <v>I</v>
      </c>
      <c r="H2" s="25" t="str">
        <f ca="1">INDIRECT("'Combined Men''s Epée'!R2C"&amp;I1+1,FALSE)</f>
        <v>Dec 2001&lt;BR&gt;VET</v>
      </c>
      <c r="I2" s="22"/>
      <c r="J2" s="23" t="str">
        <f ca="1">INDIRECT("'Combined Men''s Epée'!R2C"&amp;L1,FALSE)</f>
        <v>I</v>
      </c>
      <c r="K2" s="25" t="str">
        <f ca="1">INDIRECT("'Combined Men''s Epée'!R2C"&amp;L1+1,FALSE)</f>
        <v>Mar 2002&lt;BR&gt;VET</v>
      </c>
      <c r="L2" s="22"/>
      <c r="M2" s="13" t="s">
        <v>219</v>
      </c>
      <c r="N2" s="17" t="s">
        <v>323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26">IF(E4=0,"",IF(E4=E3,A3,ROW()-3&amp;IF(E4=E5,"T","")))</f>
        <v>1</v>
      </c>
      <c r="B4" s="2"/>
      <c r="C4" s="21" t="s">
        <v>24</v>
      </c>
      <c r="D4" s="20">
        <v>13578</v>
      </c>
      <c r="E4" s="3">
        <f>LARGE($P4:$R4,1)+LARGE($P4:$R4,2)+IF('[2]Men''s Epée'!$A$3=1,F4,0)</f>
        <v>910</v>
      </c>
      <c r="F4" s="19"/>
      <c r="G4" s="32">
        <f>IF(ISERROR(I4),"np",I4)</f>
        <v>3</v>
      </c>
      <c r="H4" s="29">
        <f>IF(OR('[2]Men''s Epée'!$A$3=1,'50 Men''s Epée'!$P$3=TRUE),IF(OR(G4&gt;=65,ISNUMBER(G4)=FALSE),0,VLOOKUP(G4,PointTable,H$3,TRUE)),0)</f>
        <v>510</v>
      </c>
      <c r="I4" s="30">
        <f>VLOOKUP($C4,'Combined Men''s Epée'!$C$4:$I$155,I$1-2,FALSE)</f>
        <v>3</v>
      </c>
      <c r="J4" s="32">
        <f>IF(ISERROR(L4),"np",L4)</f>
        <v>20.5</v>
      </c>
      <c r="K4" s="29">
        <f>IF(OR('[2]Men''s Epée'!$A$3=1,'50 Men''s Epée'!$P$3=TRUE),IF(OR(J4&gt;=65,ISNUMBER(J4)=FALSE),0,VLOOKUP(J4,PointTable,K$3,TRUE)),0)</f>
        <v>199.5</v>
      </c>
      <c r="L4" s="30">
        <f>VLOOKUP($C4,'Combined Men''s Epée'!$C$4:$I$155,L$1-2,FALSE)</f>
        <v>20.5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1" ref="P4:P11">H4</f>
        <v>510</v>
      </c>
      <c r="Q4">
        <f aca="true" t="shared" si="2" ref="Q4:Q11">K4</f>
        <v>199.5</v>
      </c>
      <c r="R4">
        <f aca="true" t="shared" si="3" ref="R4:R11">N4</f>
        <v>400</v>
      </c>
      <c r="S4">
        <f>IF('50 Men''s Epée'!P$3=TRUE,H4,0)</f>
        <v>510</v>
      </c>
      <c r="T4">
        <f>IF('50 Men''s Epée'!Q$3=TRUE,K4,0)</f>
        <v>199.5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21" t="s">
        <v>139</v>
      </c>
      <c r="D5" s="20">
        <v>13713</v>
      </c>
      <c r="E5" s="3">
        <f>LARGE($P5:$R5,1)+LARGE($P5:$R5,2)+IF('[2]Men''s Epée'!$A$3=1,F5,0)</f>
        <v>677</v>
      </c>
      <c r="F5" s="19"/>
      <c r="G5" s="32">
        <f>IF(ISERROR(I5),"np",I5)</f>
        <v>13</v>
      </c>
      <c r="H5" s="29">
        <f>IF(OR('[2]Men''s Epée'!$A$3=1,'50 Men''s Epée'!$P$3=TRUE),IF(OR(G5&gt;=65,ISNUMBER(G5)=FALSE),0,VLOOKUP(G5,PointTable,H$3,TRUE)),0)</f>
        <v>309</v>
      </c>
      <c r="I5" s="30">
        <f>VLOOKUP($C5,'Combined Men''s Epée'!$C$4:$I$155,I$1-2,FALSE)</f>
        <v>13</v>
      </c>
      <c r="J5" s="32">
        <f>IF(ISERROR(L5),"np",L5)</f>
        <v>38</v>
      </c>
      <c r="K5" s="29">
        <f>IF(OR('[2]Men''s Epée'!$A$3=1,'50 Men''s Epée'!$P$3=TRUE),IF(OR(J5&gt;=65,ISNUMBER(J5)=FALSE),0,VLOOKUP(J5,PointTable,K$3,TRUE)),0)</f>
        <v>95</v>
      </c>
      <c r="L5" s="30">
        <f>VLOOKUP($C5,'Combined Men''s Epée'!$C$4:$I$155,L$1-2,FALSE)</f>
        <v>38</v>
      </c>
      <c r="M5" s="4">
        <v>2</v>
      </c>
      <c r="N5" s="5">
        <f>IF(OR('[2]Men''s Epée'!$A$3=1,'50 Men''s Epée'!$R$3=TRUE),IF(OR(M5&gt;=65,ISNUMBER(M5)=FALSE),0,VLOOKUP(M5,PointTable,N$3,TRUE)),0)</f>
        <v>368</v>
      </c>
      <c r="P5">
        <f t="shared" si="1"/>
        <v>309</v>
      </c>
      <c r="Q5">
        <f t="shared" si="2"/>
        <v>95</v>
      </c>
      <c r="R5">
        <f t="shared" si="3"/>
        <v>368</v>
      </c>
      <c r="S5">
        <f>IF('50 Men''s Epée'!P$3=TRUE,H5,0)</f>
        <v>309</v>
      </c>
      <c r="T5">
        <f>IF('50 Men''s Epée'!Q$3=TRUE,K5,0)</f>
        <v>95</v>
      </c>
      <c r="U5">
        <f>IF('50 Men''s Epée'!R$3=TRUE,N5,0)</f>
        <v>368</v>
      </c>
    </row>
    <row r="6" spans="1:21" ht="12.75">
      <c r="A6" s="2" t="str">
        <f t="shared" si="0"/>
        <v>3</v>
      </c>
      <c r="B6" s="2"/>
      <c r="C6" s="21" t="s">
        <v>28</v>
      </c>
      <c r="D6" s="20">
        <v>14494</v>
      </c>
      <c r="E6" s="3">
        <f>LARGE($P6:$R6,1)+LARGE($P6:$R6,2)+IF('[2]Men''s Epée'!$A$3=1,F6,0)</f>
        <v>646</v>
      </c>
      <c r="F6" s="19"/>
      <c r="G6" s="32">
        <f>IF(ISERROR(I6),"np",I6)</f>
        <v>29</v>
      </c>
      <c r="H6" s="29">
        <f>IF(OR('[2]Men''s Epée'!$A$3=1,'50 Men''s Epée'!$P$3=TRUE),IF(OR(G6&gt;=65,ISNUMBER(G6)=FALSE),0,VLOOKUP(G6,PointTable,H$3,TRUE)),0)</f>
        <v>174</v>
      </c>
      <c r="I6" s="30">
        <f>VLOOKUP($C6,'Combined Men''s Epée'!$C$4:$I$155,I$1-2,FALSE)</f>
        <v>29</v>
      </c>
      <c r="J6" s="32">
        <f>IF(ISERROR(L6),"np",L6)</f>
        <v>14</v>
      </c>
      <c r="K6" s="29">
        <f>IF(OR('[2]Men''s Epée'!$A$3=1,'50 Men''s Epée'!$P$3=TRUE),IF(OR(J6&gt;=65,ISNUMBER(J6)=FALSE),0,VLOOKUP(J6,PointTable,K$3,TRUE)),0)</f>
        <v>306</v>
      </c>
      <c r="L6" s="30">
        <f>VLOOKUP($C6,'Combined Men''s Epée'!$C$4:$I$155,L$1-2,FALSE)</f>
        <v>14</v>
      </c>
      <c r="M6" s="4">
        <v>3</v>
      </c>
      <c r="N6" s="5">
        <f>IF(OR('[2]Men''s Epée'!$A$3=1,'50 Men''s Epée'!$R$3=TRUE),IF(OR(M6&gt;=65,ISNUMBER(M6)=FALSE),0,VLOOKUP(M6,PointTable,N$3,TRUE)),0)</f>
        <v>340</v>
      </c>
      <c r="P6">
        <f t="shared" si="1"/>
        <v>174</v>
      </c>
      <c r="Q6">
        <f t="shared" si="2"/>
        <v>306</v>
      </c>
      <c r="R6">
        <f t="shared" si="3"/>
        <v>340</v>
      </c>
      <c r="S6">
        <f>IF('50 Men''s Epée'!P$3=TRUE,H6,0)</f>
        <v>174</v>
      </c>
      <c r="T6">
        <f>IF('50 Men''s Epée'!Q$3=TRUE,K6,0)</f>
        <v>306</v>
      </c>
      <c r="U6">
        <f>IF('50 Men''s Epée'!R$3=TRUE,N6,0)</f>
        <v>340</v>
      </c>
    </row>
    <row r="7" spans="1:21" ht="12.75">
      <c r="A7" s="2" t="str">
        <f t="shared" si="0"/>
        <v>4</v>
      </c>
      <c r="B7" s="2"/>
      <c r="C7" s="21" t="s">
        <v>23</v>
      </c>
      <c r="D7" s="20">
        <v>12319</v>
      </c>
      <c r="E7" s="3">
        <f>LARGE($P7:$R7,1)+LARGE($P7:$R7,2)+IF('[2]Men''s Epée'!$A$3=1,F7,0)</f>
        <v>479</v>
      </c>
      <c r="F7" s="19"/>
      <c r="G7" s="32">
        <f>IF(ISERROR(I7),"np",I7)</f>
        <v>20</v>
      </c>
      <c r="H7" s="29">
        <f>IF(OR('[2]Men''s Epée'!$A$3=1,'50 Men''s Epée'!$P$3=TRUE),IF(OR(G7&gt;=65,ISNUMBER(G7)=FALSE),0,VLOOKUP(G7,PointTable,H$3,TRUE)),0)</f>
        <v>201</v>
      </c>
      <c r="I7" s="30">
        <f>VLOOKUP($C7,'Combined Men''s Epée'!$C$4:$I$155,I$1-2,FALSE)</f>
        <v>20</v>
      </c>
      <c r="J7" s="32">
        <f>IF(ISERROR(L7),"np",L7)</f>
        <v>44</v>
      </c>
      <c r="K7" s="29">
        <f>IF(OR('[2]Men''s Epée'!$A$3=1,'50 Men''s Epée'!$P$3=TRUE),IF(OR(J7&gt;=65,ISNUMBER(J7)=FALSE),0,VLOOKUP(J7,PointTable,K$3,TRUE)),0)</f>
        <v>89</v>
      </c>
      <c r="L7" s="30">
        <f>VLOOKUP($C7,'Combined Men''s Epée'!$C$4:$I$155,L$1-2,FALSE)</f>
        <v>44</v>
      </c>
      <c r="M7" s="4">
        <v>6</v>
      </c>
      <c r="N7" s="5">
        <f>IF(OR('[2]Men''s Epée'!$A$3=1,'50 Men''s Epée'!$R$3=TRUE),IF(OR(M7&gt;=65,ISNUMBER(M7)=FALSE),0,VLOOKUP(M7,PointTable,N$3,TRUE)),0)</f>
        <v>278</v>
      </c>
      <c r="P7">
        <f t="shared" si="1"/>
        <v>201</v>
      </c>
      <c r="Q7">
        <f t="shared" si="2"/>
        <v>89</v>
      </c>
      <c r="R7">
        <f t="shared" si="3"/>
        <v>278</v>
      </c>
      <c r="S7">
        <f>IF('50 Men''s Epée'!P$3=TRUE,H7,0)</f>
        <v>201</v>
      </c>
      <c r="T7">
        <f>IF('50 Men''s Epée'!Q$3=TRUE,K7,0)</f>
        <v>89</v>
      </c>
      <c r="U7">
        <f>IF('50 Men''s Epée'!R$3=TRUE,N7,0)</f>
        <v>278</v>
      </c>
    </row>
    <row r="8" spans="1:21" ht="12.75">
      <c r="A8" s="2" t="str">
        <f t="shared" si="0"/>
        <v>5</v>
      </c>
      <c r="B8" s="2"/>
      <c r="C8" s="21" t="s">
        <v>165</v>
      </c>
      <c r="D8" s="20">
        <v>14850</v>
      </c>
      <c r="E8" s="3">
        <f>LARGE($P8:$R8,1)+LARGE($P8:$R8,2)+IF('[2]Men''s Epée'!$A$3=1,F8,0)</f>
        <v>457</v>
      </c>
      <c r="F8" s="19"/>
      <c r="G8" s="32">
        <f>IF(ISERROR(I8),"np",I8)</f>
        <v>26</v>
      </c>
      <c r="H8" s="29">
        <f>IF(OR('[2]Men''s Epée'!$A$3=1,'50 Men''s Epée'!$P$3=TRUE),IF(OR(G8&gt;=65,ISNUMBER(G8)=FALSE),0,VLOOKUP(G8,PointTable,H$3,TRUE)),0)</f>
        <v>183</v>
      </c>
      <c r="I8" s="30">
        <f>VLOOKUP($C8,'Combined Men''s Epée'!$C$4:$I$155,I$1-2,FALSE)</f>
        <v>26</v>
      </c>
      <c r="J8" s="32">
        <f>IF(ISERROR(L8),"np",L8)</f>
        <v>46.5</v>
      </c>
      <c r="K8" s="29">
        <f>IF(OR('[2]Men''s Epée'!$A$3=1,'50 Men''s Epée'!$P$3=TRUE),IF(OR(J8&gt;=65,ISNUMBER(J8)=FALSE),0,VLOOKUP(J8,PointTable,K$3,TRUE)),0)</f>
        <v>86.5</v>
      </c>
      <c r="L8" s="30">
        <f>VLOOKUP($C8,'Combined Men''s Epée'!$C$4:$I$155,L$1-2,FALSE)</f>
        <v>46.5</v>
      </c>
      <c r="M8" s="4">
        <v>8</v>
      </c>
      <c r="N8" s="5">
        <f>IF(OR('[2]Men''s Epée'!$A$3=1,'50 Men''s Epée'!$R$3=TRUE),IF(OR(M8&gt;=65,ISNUMBER(M8)=FALSE),0,VLOOKUP(M8,PointTable,N$3,TRUE)),0)</f>
        <v>274</v>
      </c>
      <c r="P8">
        <f t="shared" si="1"/>
        <v>183</v>
      </c>
      <c r="Q8">
        <f t="shared" si="2"/>
        <v>86.5</v>
      </c>
      <c r="R8">
        <f t="shared" si="3"/>
        <v>274</v>
      </c>
      <c r="S8">
        <f>IF('50 Men''s Epée'!P$3=TRUE,H8,0)</f>
        <v>183</v>
      </c>
      <c r="T8">
        <f>IF('50 Men''s Epée'!Q$3=TRUE,K8,0)</f>
        <v>86.5</v>
      </c>
      <c r="U8">
        <f>IF('50 Men''s Epée'!R$3=TRUE,N8,0)</f>
        <v>274</v>
      </c>
    </row>
    <row r="9" spans="1:21" ht="12.75">
      <c r="A9" s="2" t="str">
        <f t="shared" si="0"/>
        <v>6</v>
      </c>
      <c r="B9" s="2"/>
      <c r="C9" s="21" t="s">
        <v>131</v>
      </c>
      <c r="D9" s="20">
        <v>13429</v>
      </c>
      <c r="E9" s="3">
        <f>LARGE($P9:$R9,1)+LARGE($P9:$R9,2)+IF('[2]Men''s Epée'!$A$3=1,F9,0)</f>
        <v>451</v>
      </c>
      <c r="F9" s="19"/>
      <c r="G9" s="32">
        <f>IF(ISERROR(I9),"np",I9)</f>
        <v>59</v>
      </c>
      <c r="H9" s="29">
        <f>IF(OR('[2]Men''s Epée'!$A$3=1,'50 Men''s Epée'!$P$3=TRUE),IF(OR(G9&gt;=65,ISNUMBER(G9)=FALSE),0,VLOOKUP(G9,PointTable,H$3,TRUE)),0)</f>
        <v>74</v>
      </c>
      <c r="I9" s="30">
        <f>VLOOKUP($C9,'Combined Men''s Epée'!$C$4:$I$155,I$1-2,FALSE)</f>
        <v>59</v>
      </c>
      <c r="J9" s="32">
        <f>IF(ISERROR(L9),"np",L9)</f>
        <v>30</v>
      </c>
      <c r="K9" s="29">
        <f>IF(OR('[2]Men''s Epée'!$A$3=1,'50 Men''s Epée'!$P$3=TRUE),IF(OR(J9&gt;=65,ISNUMBER(J9)=FALSE),0,VLOOKUP(J9,PointTable,K$3,TRUE)),0)</f>
        <v>171</v>
      </c>
      <c r="L9" s="30">
        <f>VLOOKUP($C9,'Combined Men''s Epée'!$C$4:$I$155,L$1-2,FALSE)</f>
        <v>30</v>
      </c>
      <c r="M9" s="4">
        <v>5</v>
      </c>
      <c r="N9" s="5">
        <f>IF(OR('[2]Men''s Epée'!$A$3=1,'50 Men''s Epée'!$R$3=TRUE),IF(OR(M9&gt;=65,ISNUMBER(M9)=FALSE),0,VLOOKUP(M9,PointTable,N$3,TRUE)),0)</f>
        <v>280</v>
      </c>
      <c r="P9">
        <f t="shared" si="1"/>
        <v>74</v>
      </c>
      <c r="Q9">
        <f t="shared" si="2"/>
        <v>171</v>
      </c>
      <c r="R9">
        <f t="shared" si="3"/>
        <v>280</v>
      </c>
      <c r="S9">
        <f>IF('50 Men''s Epée'!P$3=TRUE,H9,0)</f>
        <v>74</v>
      </c>
      <c r="T9">
        <f>IF('50 Men''s Epée'!Q$3=TRUE,K9,0)</f>
        <v>171</v>
      </c>
      <c r="U9">
        <f>IF('50 Men''s Epée'!R$3=TRUE,N9,0)</f>
        <v>280</v>
      </c>
    </row>
    <row r="10" spans="1:21" ht="12.75">
      <c r="A10" s="2" t="str">
        <f t="shared" si="0"/>
        <v>7</v>
      </c>
      <c r="B10" s="2"/>
      <c r="C10" s="21" t="s">
        <v>19</v>
      </c>
      <c r="D10" s="20">
        <v>12333</v>
      </c>
      <c r="E10" s="3">
        <f>LARGE($P10:$R10,1)+LARGE($P10:$R10,2)+IF('[2]Men''s Epée'!$A$3=1,F10,0)</f>
        <v>340</v>
      </c>
      <c r="F10" s="19"/>
      <c r="G10" s="32" t="str">
        <f>IF(ISERROR(I10),"np",I10)</f>
        <v>np</v>
      </c>
      <c r="H10" s="29">
        <f>IF(OR('[2]Men''s Epée'!$A$3=1,'50 Men''s Epée'!$P$3=TRUE),IF(OR(G10&gt;=65,ISNUMBER(G10)=FALSE),0,VLOOKUP(G10,PointTable,H$3,TRUE)),0)</f>
        <v>0</v>
      </c>
      <c r="I10" s="30" t="e">
        <f>VLOOKUP($C10,'Combined Men''s Epée'!$C$4:$I$155,I$1-2,FALSE)</f>
        <v>#N/A</v>
      </c>
      <c r="J10" s="32" t="str">
        <f>IF(ISERROR(L10),"np",L10)</f>
        <v>np</v>
      </c>
      <c r="K10" s="29">
        <f>IF(OR('[2]Men''s Epée'!$A$3=1,'50 Men''s Epée'!$P$3=TRUE),IF(OR(J10&gt;=65,ISNUMBER(J10)=FALSE),0,VLOOKUP(J10,PointTable,K$3,TRUE)),0)</f>
        <v>0</v>
      </c>
      <c r="L10" s="30" t="e">
        <f>VLOOKUP($C10,'Combined Men''s Epée'!$C$4:$I$155,L$1-2,FALSE)</f>
        <v>#N/A</v>
      </c>
      <c r="M10" s="4">
        <v>3</v>
      </c>
      <c r="N10" s="5">
        <f>IF(OR('[2]Men''s Epée'!$A$3=1,'50 Men''s Epée'!$R$3=TRUE),IF(OR(M10&gt;=65,ISNUMBER(M10)=FALSE),0,VLOOKUP(M10,PointTable,N$3,TRUE)),0)</f>
        <v>340</v>
      </c>
      <c r="P10">
        <f t="shared" si="1"/>
        <v>0</v>
      </c>
      <c r="Q10">
        <f t="shared" si="2"/>
        <v>0</v>
      </c>
      <c r="R10">
        <f t="shared" si="3"/>
        <v>340</v>
      </c>
      <c r="S10">
        <f>IF('50 Men''s Epée'!P$3=TRUE,H10,0)</f>
        <v>0</v>
      </c>
      <c r="T10">
        <f>IF('50 Men''s Epée'!Q$3=TRUE,K10,0)</f>
        <v>0</v>
      </c>
      <c r="U10">
        <f>IF('50 Men''s Epée'!R$3=TRUE,N10,0)</f>
        <v>340</v>
      </c>
    </row>
    <row r="11" spans="1:21" ht="12.75">
      <c r="A11" s="2" t="str">
        <f t="shared" si="0"/>
        <v>8</v>
      </c>
      <c r="B11" s="2"/>
      <c r="C11" s="21" t="s">
        <v>16</v>
      </c>
      <c r="D11" s="20">
        <v>12362</v>
      </c>
      <c r="E11" s="3">
        <f>LARGE($P11:$R11,1)+LARGE($P11:$R11,2)+IF('[2]Men''s Epée'!$A$3=1,F11,0)</f>
        <v>325</v>
      </c>
      <c r="F11" s="19"/>
      <c r="G11" s="32">
        <f>IF(ISERROR(I11),"np",I11)</f>
        <v>22</v>
      </c>
      <c r="H11" s="29">
        <f>IF(OR('[2]Men''s Epée'!$A$3=1,'50 Men''s Epée'!$P$3=TRUE),IF(OR(G11&gt;=65,ISNUMBER(G11)=FALSE),0,VLOOKUP(G11,PointTable,H$3,TRUE)),0)</f>
        <v>195</v>
      </c>
      <c r="I11" s="30">
        <f>VLOOKUP($C11,'Combined Men''s Epée'!$C$4:$I$155,I$1-2,FALSE)</f>
        <v>22</v>
      </c>
      <c r="J11" s="32">
        <f>IF(ISERROR(L11),"np",L11)</f>
        <v>45</v>
      </c>
      <c r="K11" s="29">
        <f>IF(OR('[2]Men''s Epée'!$A$3=1,'50 Men''s Epée'!$P$3=TRUE),IF(OR(J11&gt;=65,ISNUMBER(J11)=FALSE),0,VLOOKUP(J11,PointTable,K$3,TRUE)),0)</f>
        <v>88</v>
      </c>
      <c r="L11" s="30">
        <f>VLOOKUP($C11,'Combined Men''s Epée'!$C$4:$I$155,L$1-2,FALSE)</f>
        <v>45</v>
      </c>
      <c r="M11" s="4">
        <v>22</v>
      </c>
      <c r="N11" s="5">
        <f>IF(OR('[2]Men''s Epée'!$A$3=1,'50 Men''s Epée'!$R$3=TRUE),IF(OR(M11&gt;=65,ISNUMBER(M11)=FALSE),0,VLOOKUP(M11,PointTable,N$3,TRUE)),0)</f>
        <v>130</v>
      </c>
      <c r="P11">
        <f t="shared" si="1"/>
        <v>195</v>
      </c>
      <c r="Q11">
        <f t="shared" si="2"/>
        <v>88</v>
      </c>
      <c r="R11">
        <f t="shared" si="3"/>
        <v>130</v>
      </c>
      <c r="S11">
        <f>IF('50 Men''s Epée'!P$3=TRUE,H11,0)</f>
        <v>195</v>
      </c>
      <c r="T11">
        <f>IF('50 Men''s Epée'!Q$3=TRUE,K11,0)</f>
        <v>88</v>
      </c>
      <c r="U11">
        <f>IF('50 Men''s Epée'!R$3=TRUE,N11,0)</f>
        <v>130</v>
      </c>
    </row>
    <row r="12" spans="1:21" ht="12.75">
      <c r="A12" s="2" t="str">
        <f t="shared" si="0"/>
        <v>9</v>
      </c>
      <c r="B12" s="2"/>
      <c r="C12" s="21" t="s">
        <v>167</v>
      </c>
      <c r="D12" s="20">
        <v>11857</v>
      </c>
      <c r="E12" s="3">
        <f>LARGE($P12:$R12,1)+LARGE($P12:$R12,2)+IF('[2]Men''s Epée'!$A$3=1,F12,0)</f>
        <v>293</v>
      </c>
      <c r="F12" s="19"/>
      <c r="G12" s="32">
        <f aca="true" t="shared" si="4" ref="G12:G22">IF(ISERROR(I12),"np",I12)</f>
        <v>54</v>
      </c>
      <c r="H12" s="29">
        <f>IF(OR('[2]Men''s Epée'!$A$3=1,'50 Men''s Epée'!$P$3=TRUE),IF(OR(G12&gt;=65,ISNUMBER(G12)=FALSE),0,VLOOKUP(G12,PointTable,H$3,TRUE)),0)</f>
        <v>79</v>
      </c>
      <c r="I12" s="30">
        <f>VLOOKUP($C12,'Combined Men''s Epée'!$C$4:$I$155,I$1-2,FALSE)</f>
        <v>54</v>
      </c>
      <c r="J12" s="32" t="str">
        <f aca="true" t="shared" si="5" ref="J12:J22">IF(ISERROR(L12),"np",L12)</f>
        <v>np</v>
      </c>
      <c r="K12" s="29">
        <f>IF(OR('[2]Men''s Epée'!$A$3=1,'50 Men''s Epée'!$P$3=TRUE),IF(OR(J12&gt;=65,ISNUMBER(J12)=FALSE),0,VLOOKUP(J12,PointTable,K$3,TRUE)),0)</f>
        <v>0</v>
      </c>
      <c r="L12" s="30" t="str">
        <f>VLOOKUP($C12,'Combined Men''s Epée'!$C$4:$I$155,L$1-2,FALSE)</f>
        <v>np</v>
      </c>
      <c r="M12" s="4">
        <v>9</v>
      </c>
      <c r="N12" s="5">
        <f>IF(OR('[2]Men''s Epée'!$A$3=1,'50 Men''s Epée'!$R$3=TRUE),IF(OR(M12&gt;=65,ISNUMBER(M12)=FALSE),0,VLOOKUP(M12,PointTable,N$3,TRUE)),0)</f>
        <v>214</v>
      </c>
      <c r="P12">
        <f aca="true" t="shared" si="6" ref="P12:P22">H12</f>
        <v>79</v>
      </c>
      <c r="Q12">
        <f aca="true" t="shared" si="7" ref="Q12:Q22">K12</f>
        <v>0</v>
      </c>
      <c r="R12">
        <f aca="true" t="shared" si="8" ref="R12:R22">N12</f>
        <v>214</v>
      </c>
      <c r="S12">
        <f>IF('50 Men''s Epée'!P$3=TRUE,H12,0)</f>
        <v>79</v>
      </c>
      <c r="T12">
        <f>IF('50 Men''s Epée'!Q$3=TRUE,K12,0)</f>
        <v>0</v>
      </c>
      <c r="U12">
        <f>IF('50 Men''s Epée'!R$3=TRUE,N12,0)</f>
        <v>214</v>
      </c>
    </row>
    <row r="13" spans="1:21" ht="12.75">
      <c r="A13" s="2" t="str">
        <f t="shared" si="0"/>
        <v>10</v>
      </c>
      <c r="B13" s="2"/>
      <c r="C13" s="21" t="s">
        <v>235</v>
      </c>
      <c r="D13" s="20">
        <v>15157</v>
      </c>
      <c r="E13" s="3">
        <f>LARGE($P13:$R13,1)+LARGE($P13:$R13,2)+IF('[2]Men''s Epée'!$A$3=1,F13,0)</f>
        <v>288.5</v>
      </c>
      <c r="F13" s="19"/>
      <c r="G13" s="32">
        <f t="shared" si="4"/>
        <v>55</v>
      </c>
      <c r="H13" s="29">
        <f>IF(OR('[2]Men''s Epée'!$A$3=1,'50 Men''s Epée'!$P$3=TRUE),IF(OR(G13&gt;=65,ISNUMBER(G13)=FALSE),0,VLOOKUP(G13,PointTable,H$3,TRUE)),0)</f>
        <v>78</v>
      </c>
      <c r="I13" s="30">
        <f>VLOOKUP($C13,'Combined Men''s Epée'!$C$4:$I$155,I$1-2,FALSE)</f>
        <v>55</v>
      </c>
      <c r="J13" s="32">
        <f t="shared" si="5"/>
        <v>46.5</v>
      </c>
      <c r="K13" s="29">
        <f>IF(OR('[2]Men''s Epée'!$A$3=1,'50 Men''s Epée'!$P$3=TRUE),IF(OR(J13&gt;=65,ISNUMBER(J13)=FALSE),0,VLOOKUP(J13,PointTable,K$3,TRUE)),0)</f>
        <v>86.5</v>
      </c>
      <c r="L13" s="30">
        <f>VLOOKUP($C13,'Combined Men''s Epée'!$C$4:$I$155,L$1-2,FALSE)</f>
        <v>46.5</v>
      </c>
      <c r="M13" s="4">
        <v>15</v>
      </c>
      <c r="N13" s="5">
        <f>IF(OR('[2]Men''s Epée'!$A$3=1,'50 Men''s Epée'!$R$3=TRUE),IF(OR(M13&gt;=65,ISNUMBER(M13)=FALSE),0,VLOOKUP(M13,PointTable,N$3,TRUE)),0)</f>
        <v>202</v>
      </c>
      <c r="P13">
        <f t="shared" si="6"/>
        <v>78</v>
      </c>
      <c r="Q13">
        <f t="shared" si="7"/>
        <v>86.5</v>
      </c>
      <c r="R13">
        <f t="shared" si="8"/>
        <v>202</v>
      </c>
      <c r="S13">
        <f>IF('50 Men''s Epée'!P$3=TRUE,H13,0)</f>
        <v>78</v>
      </c>
      <c r="T13">
        <f>IF('50 Men''s Epée'!Q$3=TRUE,K13,0)</f>
        <v>86.5</v>
      </c>
      <c r="U13">
        <f>IF('50 Men''s Epée'!R$3=TRUE,N13,0)</f>
        <v>202</v>
      </c>
    </row>
    <row r="14" spans="1:21" ht="12.75">
      <c r="A14" s="2" t="str">
        <f t="shared" si="0"/>
        <v>11</v>
      </c>
      <c r="B14" s="2"/>
      <c r="C14" s="21" t="s">
        <v>151</v>
      </c>
      <c r="D14" s="20">
        <v>12479</v>
      </c>
      <c r="E14" s="3">
        <f>LARGE($P14:$R14,1)+LARGE($P14:$R14,2)+IF('[2]Men''s Epée'!$A$3=1,F14,0)</f>
        <v>276</v>
      </c>
      <c r="F14" s="19"/>
      <c r="G14" s="32" t="str">
        <f t="shared" si="4"/>
        <v>np</v>
      </c>
      <c r="H14" s="29">
        <f>IF(OR('[2]Men''s Epée'!$A$3=1,'50 Men''s Epée'!$P$3=TRUE),IF(OR(G14&gt;=65,ISNUMBER(G14)=FALSE),0,VLOOKUP(G14,PointTable,H$3,TRUE)),0)</f>
        <v>0</v>
      </c>
      <c r="I14" s="30" t="e">
        <f>VLOOKUP($C14,'Combined Men''s Epée'!$C$4:$I$155,I$1-2,FALSE)</f>
        <v>#N/A</v>
      </c>
      <c r="J14" s="32" t="str">
        <f t="shared" si="5"/>
        <v>np</v>
      </c>
      <c r="K14" s="29">
        <f>IF(OR('[2]Men''s Epée'!$A$3=1,'50 Men''s Epée'!$P$3=TRUE),IF(OR(J14&gt;=65,ISNUMBER(J14)=FALSE),0,VLOOKUP(J14,PointTable,K$3,TRUE)),0)</f>
        <v>0</v>
      </c>
      <c r="L14" s="30" t="e">
        <f>VLOOKUP($C14,'Combined Men''s Epée'!$C$4:$I$155,L$1-2,FALSE)</f>
        <v>#N/A</v>
      </c>
      <c r="M14" s="4">
        <v>7</v>
      </c>
      <c r="N14" s="5">
        <f>IF(OR('[2]Men''s Epée'!$A$3=1,'50 Men''s Epée'!$R$3=TRUE),IF(OR(M14&gt;=65,ISNUMBER(M14)=FALSE),0,VLOOKUP(M14,PointTable,N$3,TRUE)),0)</f>
        <v>276</v>
      </c>
      <c r="P14">
        <f t="shared" si="6"/>
        <v>0</v>
      </c>
      <c r="Q14">
        <f t="shared" si="7"/>
        <v>0</v>
      </c>
      <c r="R14">
        <f t="shared" si="8"/>
        <v>276</v>
      </c>
      <c r="S14">
        <f>IF('50 Men''s Epée'!P$3=TRUE,H14,0)</f>
        <v>0</v>
      </c>
      <c r="T14">
        <f>IF('50 Men''s Epée'!Q$3=TRUE,K14,0)</f>
        <v>0</v>
      </c>
      <c r="U14">
        <f>IF('50 Men''s Epée'!R$3=TRUE,N14,0)</f>
        <v>276</v>
      </c>
    </row>
    <row r="15" spans="1:21" ht="12.75">
      <c r="A15" s="2" t="str">
        <f t="shared" si="0"/>
        <v>12</v>
      </c>
      <c r="B15" s="2"/>
      <c r="C15" s="21" t="s">
        <v>178</v>
      </c>
      <c r="D15" s="20">
        <v>8529</v>
      </c>
      <c r="E15" s="3">
        <f>LARGE($P15:$R15,1)+LARGE($P15:$R15,2)+IF('[2]Men''s Epée'!$A$3=1,F15,0)</f>
        <v>212</v>
      </c>
      <c r="F15" s="19"/>
      <c r="G15" s="32" t="str">
        <f t="shared" si="4"/>
        <v>np</v>
      </c>
      <c r="H15" s="29">
        <f>IF(OR('[2]Men''s Epée'!$A$3=1,'50 Men''s Epée'!$P$3=TRUE),IF(OR(G15&gt;=65,ISNUMBER(G15)=FALSE),0,VLOOKUP(G15,PointTable,H$3,TRUE)),0)</f>
        <v>0</v>
      </c>
      <c r="I15" s="30" t="e">
        <f>VLOOKUP($C15,'Combined Men''s Epée'!$C$4:$I$155,I$1-2,FALSE)</f>
        <v>#N/A</v>
      </c>
      <c r="J15" s="32" t="str">
        <f t="shared" si="5"/>
        <v>np</v>
      </c>
      <c r="K15" s="29">
        <f>IF(OR('[2]Men''s Epée'!$A$3=1,'50 Men''s Epée'!$P$3=TRUE),IF(OR(J15&gt;=65,ISNUMBER(J15)=FALSE),0,VLOOKUP(J15,PointTable,K$3,TRUE)),0)</f>
        <v>0</v>
      </c>
      <c r="L15" s="30" t="e">
        <f>VLOOKUP($C15,'Combined Men''s Epée'!$C$4:$I$155,L$1-2,FALSE)</f>
        <v>#N/A</v>
      </c>
      <c r="M15" s="4">
        <v>10</v>
      </c>
      <c r="N15" s="5">
        <f>IF(OR('[2]Men''s Epée'!$A$3=1,'50 Men''s Epée'!$R$3=TRUE),IF(OR(M15&gt;=65,ISNUMBER(M15)=FALSE),0,VLOOKUP(M15,PointTable,N$3,TRUE)),0)</f>
        <v>212</v>
      </c>
      <c r="P15">
        <f t="shared" si="6"/>
        <v>0</v>
      </c>
      <c r="Q15">
        <f t="shared" si="7"/>
        <v>0</v>
      </c>
      <c r="R15">
        <f t="shared" si="8"/>
        <v>212</v>
      </c>
      <c r="S15">
        <f>IF('50 Men''s Epée'!P$3=TRUE,H15,0)</f>
        <v>0</v>
      </c>
      <c r="T15">
        <f>IF('50 Men''s Epée'!Q$3=TRUE,K15,0)</f>
        <v>0</v>
      </c>
      <c r="U15">
        <f>IF('50 Men''s Epée'!R$3=TRUE,N15,0)</f>
        <v>212</v>
      </c>
    </row>
    <row r="16" spans="1:21" ht="12.75">
      <c r="A16" s="2" t="str">
        <f t="shared" si="0"/>
        <v>13</v>
      </c>
      <c r="B16" s="2"/>
      <c r="C16" s="21" t="s">
        <v>150</v>
      </c>
      <c r="D16" s="20">
        <v>14681</v>
      </c>
      <c r="E16" s="3">
        <f>LARGE($P16:$R16,1)+LARGE($P16:$R16,2)+IF('[2]Men''s Epée'!$A$3=1,F16,0)</f>
        <v>210</v>
      </c>
      <c r="F16" s="19"/>
      <c r="G16" s="32" t="str">
        <f t="shared" si="4"/>
        <v>np</v>
      </c>
      <c r="H16" s="29">
        <f>IF(OR('[2]Men''s Epée'!$A$3=1,'50 Men''s Epée'!$P$3=TRUE),IF(OR(G16&gt;=65,ISNUMBER(G16)=FALSE),0,VLOOKUP(G16,PointTable,H$3,TRUE)),0)</f>
        <v>0</v>
      </c>
      <c r="I16" s="30" t="e">
        <f>VLOOKUP($C16,'Combined Men''s Epée'!$C$4:$I$155,I$1-2,FALSE)</f>
        <v>#N/A</v>
      </c>
      <c r="J16" s="32" t="str">
        <f t="shared" si="5"/>
        <v>np</v>
      </c>
      <c r="K16" s="29">
        <f>IF(OR('[2]Men''s Epée'!$A$3=1,'50 Men''s Epée'!$P$3=TRUE),IF(OR(J16&gt;=65,ISNUMBER(J16)=FALSE),0,VLOOKUP(J16,PointTable,K$3,TRUE)),0)</f>
        <v>0</v>
      </c>
      <c r="L16" s="30" t="e">
        <f>VLOOKUP($C16,'Combined Men''s Epée'!$C$4:$I$155,L$1-2,FALSE)</f>
        <v>#N/A</v>
      </c>
      <c r="M16" s="4">
        <v>11</v>
      </c>
      <c r="N16" s="5">
        <f>IF(OR('[2]Men''s Epée'!$A$3=1,'50 Men''s Epée'!$R$3=TRUE),IF(OR(M16&gt;=65,ISNUMBER(M16)=FALSE),0,VLOOKUP(M16,PointTable,N$3,TRUE)),0)</f>
        <v>210</v>
      </c>
      <c r="P16">
        <f t="shared" si="6"/>
        <v>0</v>
      </c>
      <c r="Q16">
        <f t="shared" si="7"/>
        <v>0</v>
      </c>
      <c r="R16">
        <f t="shared" si="8"/>
        <v>210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210</v>
      </c>
    </row>
    <row r="17" spans="1:21" ht="12.75">
      <c r="A17" s="2" t="str">
        <f t="shared" si="0"/>
        <v>14</v>
      </c>
      <c r="B17" s="2"/>
      <c r="C17" s="21" t="s">
        <v>166</v>
      </c>
      <c r="D17" s="20">
        <v>13923</v>
      </c>
      <c r="E17" s="3">
        <f>LARGE($P17:$R17,1)+LARGE($P17:$R17,2)+IF('[2]Men''s Epée'!$A$3=1,F17,0)</f>
        <v>209</v>
      </c>
      <c r="F17" s="19"/>
      <c r="G17" s="32">
        <f t="shared" si="4"/>
        <v>56</v>
      </c>
      <c r="H17" s="29">
        <f>IF(OR('[2]Men''s Epée'!$A$3=1,'50 Men''s Epée'!$P$3=TRUE),IF(OR(G17&gt;=65,ISNUMBER(G17)=FALSE),0,VLOOKUP(G17,PointTable,H$3,TRUE)),0)</f>
        <v>77</v>
      </c>
      <c r="I17" s="30">
        <f>VLOOKUP($C17,'Combined Men''s Epée'!$C$4:$I$155,I$1-2,FALSE)</f>
        <v>56</v>
      </c>
      <c r="J17" s="32" t="str">
        <f t="shared" si="5"/>
        <v>np</v>
      </c>
      <c r="K17" s="29">
        <f>IF(OR('[2]Men''s Epée'!$A$3=1,'50 Men''s Epée'!$P$3=TRUE),IF(OR(J17&gt;=65,ISNUMBER(J17)=FALSE),0,VLOOKUP(J17,PointTable,K$3,TRUE)),0)</f>
        <v>0</v>
      </c>
      <c r="L17" s="30" t="str">
        <f>VLOOKUP($C17,'Combined Men''s Epée'!$C$4:$I$155,L$1-2,FALSE)</f>
        <v>np</v>
      </c>
      <c r="M17" s="4">
        <v>21</v>
      </c>
      <c r="N17" s="5">
        <f>IF(OR('[2]Men''s Epée'!$A$3=1,'50 Men''s Epée'!$R$3=TRUE),IF(OR(M17&gt;=65,ISNUMBER(M17)=FALSE),0,VLOOKUP(M17,PointTable,N$3,TRUE)),0)</f>
        <v>132</v>
      </c>
      <c r="P17">
        <f t="shared" si="6"/>
        <v>77</v>
      </c>
      <c r="Q17">
        <f t="shared" si="7"/>
        <v>0</v>
      </c>
      <c r="R17">
        <f t="shared" si="8"/>
        <v>132</v>
      </c>
      <c r="S17">
        <f>IF('50 Men''s Epée'!P$3=TRUE,H17,0)</f>
        <v>77</v>
      </c>
      <c r="T17">
        <f>IF('50 Men''s Epée'!Q$3=TRUE,K17,0)</f>
        <v>0</v>
      </c>
      <c r="U17">
        <f>IF('50 Men''s Epée'!R$3=TRUE,N17,0)</f>
        <v>132</v>
      </c>
    </row>
    <row r="18" spans="1:21" ht="12.75">
      <c r="A18" s="2" t="str">
        <f t="shared" si="0"/>
        <v>15</v>
      </c>
      <c r="B18" s="2"/>
      <c r="C18" s="34" t="s">
        <v>363</v>
      </c>
      <c r="D18" s="20">
        <v>14492</v>
      </c>
      <c r="E18" s="3">
        <f>LARGE($P18:$R18,1)+LARGE($P18:$R18,2)+IF('[2]Men''s Epée'!$A$3=1,F18,0)</f>
        <v>208</v>
      </c>
      <c r="F18" s="19"/>
      <c r="G18" s="32" t="str">
        <f t="shared" si="4"/>
        <v>np</v>
      </c>
      <c r="H18" s="29">
        <f>IF(OR('[2]Men''s Epée'!$A$3=1,'50 Men''s Epée'!$P$3=TRUE),IF(OR(G18&gt;=65,ISNUMBER(G18)=FALSE),0,VLOOKUP(G18,PointTable,H$3,TRUE)),0)</f>
        <v>0</v>
      </c>
      <c r="I18" s="30" t="e">
        <f>VLOOKUP($C18,'Combined Men''s Epée'!$C$4:$I$155,I$1-2,FALSE)</f>
        <v>#N/A</v>
      </c>
      <c r="J18" s="32" t="str">
        <f t="shared" si="5"/>
        <v>np</v>
      </c>
      <c r="K18" s="29">
        <f>IF(OR('[2]Men''s Epée'!$A$3=1,'50 Men''s Epée'!$P$3=TRUE),IF(OR(J18&gt;=65,ISNUMBER(J18)=FALSE),0,VLOOKUP(J18,PointTable,K$3,TRUE)),0)</f>
        <v>0</v>
      </c>
      <c r="L18" s="30" t="e">
        <f>VLOOKUP($C18,'Combined Men''s Epée'!$C$4:$I$155,L$1-2,FALSE)</f>
        <v>#N/A</v>
      </c>
      <c r="M18" s="4">
        <v>12</v>
      </c>
      <c r="N18" s="5">
        <f>IF(OR('[2]Men''s Epée'!$A$3=1,'50 Men''s Epée'!$R$3=TRUE),IF(OR(M18&gt;=65,ISNUMBER(M18)=FALSE),0,VLOOKUP(M18,PointTable,N$3,TRUE)),0)</f>
        <v>208</v>
      </c>
      <c r="P18">
        <f t="shared" si="6"/>
        <v>0</v>
      </c>
      <c r="Q18">
        <f t="shared" si="7"/>
        <v>0</v>
      </c>
      <c r="R18">
        <f t="shared" si="8"/>
        <v>208</v>
      </c>
      <c r="S18">
        <f>IF('50 Men''s Epée'!P$3=TRUE,H18,0)</f>
        <v>0</v>
      </c>
      <c r="T18">
        <f>IF('50 Men''s Epée'!Q$3=TRUE,K18,0)</f>
        <v>0</v>
      </c>
      <c r="U18">
        <f>IF('50 Men''s Epée'!R$3=TRUE,N18,0)</f>
        <v>208</v>
      </c>
    </row>
    <row r="19" spans="1:21" ht="12.75">
      <c r="A19" s="2" t="str">
        <f t="shared" si="0"/>
        <v>16</v>
      </c>
      <c r="B19" s="2"/>
      <c r="C19" s="21" t="s">
        <v>91</v>
      </c>
      <c r="D19" s="20">
        <v>13466</v>
      </c>
      <c r="E19" s="3">
        <f>LARGE($P19:$R19,1)+LARGE($P19:$R19,2)+IF('[2]Men''s Epée'!$A$3=1,F19,0)</f>
        <v>206</v>
      </c>
      <c r="F19" s="19"/>
      <c r="G19" s="32" t="str">
        <f t="shared" si="4"/>
        <v>np</v>
      </c>
      <c r="H19" s="29">
        <f>IF(OR('[2]Men''s Epée'!$A$3=1,'50 Men''s Epée'!$P$3=TRUE),IF(OR(G19&gt;=65,ISNUMBER(G19)=FALSE),0,VLOOKUP(G19,PointTable,H$3,TRUE)),0)</f>
        <v>0</v>
      </c>
      <c r="I19" s="30" t="e">
        <f>VLOOKUP($C19,'Combined Men''s Epée'!$C$4:$I$155,I$1-2,FALSE)</f>
        <v>#N/A</v>
      </c>
      <c r="J19" s="32" t="str">
        <f t="shared" si="5"/>
        <v>np</v>
      </c>
      <c r="K19" s="29">
        <f>IF(OR('[2]Men''s Epée'!$A$3=1,'50 Men''s Epée'!$P$3=TRUE),IF(OR(J19&gt;=65,ISNUMBER(J19)=FALSE),0,VLOOKUP(J19,PointTable,K$3,TRUE)),0)</f>
        <v>0</v>
      </c>
      <c r="L19" s="30" t="e">
        <f>VLOOKUP($C19,'Combined Men''s Epée'!$C$4:$I$155,L$1-2,FALSE)</f>
        <v>#N/A</v>
      </c>
      <c r="M19" s="4">
        <v>13</v>
      </c>
      <c r="N19" s="5">
        <f>IF(OR('[2]Men''s Epée'!$A$3=1,'50 Men''s Epée'!$R$3=TRUE),IF(OR(M19&gt;=65,ISNUMBER(M19)=FALSE),0,VLOOKUP(M19,PointTable,N$3,TRUE)),0)</f>
        <v>206</v>
      </c>
      <c r="P19">
        <f t="shared" si="6"/>
        <v>0</v>
      </c>
      <c r="Q19">
        <f t="shared" si="7"/>
        <v>0</v>
      </c>
      <c r="R19">
        <f t="shared" si="8"/>
        <v>206</v>
      </c>
      <c r="S19">
        <f>IF('50 Men''s Epée'!P$3=TRUE,H19,0)</f>
        <v>0</v>
      </c>
      <c r="T19">
        <f>IF('50 Men''s Epée'!Q$3=TRUE,K19,0)</f>
        <v>0</v>
      </c>
      <c r="U19">
        <f>IF('50 Men''s Epée'!R$3=TRUE,N19,0)</f>
        <v>206</v>
      </c>
    </row>
    <row r="20" spans="1:21" ht="12.75">
      <c r="A20" s="2" t="str">
        <f t="shared" si="0"/>
        <v>17</v>
      </c>
      <c r="B20" s="2"/>
      <c r="C20" s="34" t="s">
        <v>168</v>
      </c>
      <c r="D20" s="20">
        <v>9964</v>
      </c>
      <c r="E20" s="3">
        <f>LARGE($P20:$R20,1)+LARGE($P20:$R20,2)+IF('[2]Men''s Epée'!$A$3=1,F20,0)</f>
        <v>204</v>
      </c>
      <c r="F20" s="19"/>
      <c r="G20" s="32" t="str">
        <f t="shared" si="4"/>
        <v>np</v>
      </c>
      <c r="H20" s="29">
        <f>IF(OR('[2]Men''s Epée'!$A$3=1,'50 Men''s Epée'!$P$3=TRUE),IF(OR(G20&gt;=65,ISNUMBER(G20)=FALSE),0,VLOOKUP(G20,PointTable,H$3,TRUE)),0)</f>
        <v>0</v>
      </c>
      <c r="I20" s="30" t="e">
        <f>VLOOKUP($C20,'Combined Men''s Epée'!$C$4:$I$155,I$1-2,FALSE)</f>
        <v>#N/A</v>
      </c>
      <c r="J20" s="32" t="str">
        <f t="shared" si="5"/>
        <v>np</v>
      </c>
      <c r="K20" s="29">
        <f>IF(OR('[2]Men''s Epée'!$A$3=1,'50 Men''s Epée'!$P$3=TRUE),IF(OR(J20&gt;=65,ISNUMBER(J20)=FALSE),0,VLOOKUP(J20,PointTable,K$3,TRUE)),0)</f>
        <v>0</v>
      </c>
      <c r="L20" s="30" t="e">
        <f>VLOOKUP($C20,'Combined Men''s Epée'!$C$4:$I$155,L$1-2,FALSE)</f>
        <v>#N/A</v>
      </c>
      <c r="M20" s="4">
        <v>14</v>
      </c>
      <c r="N20" s="5">
        <f>IF(OR('[2]Men''s Epée'!$A$3=1,'50 Men''s Epée'!$R$3=TRUE),IF(OR(M20&gt;=65,ISNUMBER(M20)=FALSE),0,VLOOKUP(M20,PointTable,N$3,TRUE)),0)</f>
        <v>204</v>
      </c>
      <c r="P20">
        <f t="shared" si="6"/>
        <v>0</v>
      </c>
      <c r="Q20">
        <f t="shared" si="7"/>
        <v>0</v>
      </c>
      <c r="R20">
        <f t="shared" si="8"/>
        <v>204</v>
      </c>
      <c r="S20">
        <f>IF('50 Men''s Epée'!P$3=TRUE,H20,0)</f>
        <v>0</v>
      </c>
      <c r="T20">
        <f>IF('50 Men''s Epée'!Q$3=TRUE,K20,0)</f>
        <v>0</v>
      </c>
      <c r="U20">
        <f>IF('50 Men''s Epée'!R$3=TRUE,N20,0)</f>
        <v>204</v>
      </c>
    </row>
    <row r="21" spans="1:21" ht="12.75">
      <c r="A21" s="2" t="str">
        <f t="shared" si="0"/>
        <v>18</v>
      </c>
      <c r="B21" s="2"/>
      <c r="C21" s="34" t="s">
        <v>364</v>
      </c>
      <c r="D21" s="20">
        <v>8626</v>
      </c>
      <c r="E21" s="3">
        <f>LARGE($P21:$R21,1)+LARGE($P21:$R21,2)+IF('[2]Men''s Epée'!$A$3=1,F21,0)</f>
        <v>200</v>
      </c>
      <c r="F21" s="19"/>
      <c r="G21" s="32" t="str">
        <f t="shared" si="4"/>
        <v>np</v>
      </c>
      <c r="H21" s="29">
        <f>IF(OR('[2]Men''s Epée'!$A$3=1,'50 Men''s Epée'!$P$3=TRUE),IF(OR(G21&gt;=65,ISNUMBER(G21)=FALSE),0,VLOOKUP(G21,PointTable,H$3,TRUE)),0)</f>
        <v>0</v>
      </c>
      <c r="I21" s="30" t="e">
        <f>VLOOKUP($C21,'Combined Men''s Epée'!$C$4:$I$155,I$1-2,FALSE)</f>
        <v>#N/A</v>
      </c>
      <c r="J21" s="32" t="str">
        <f t="shared" si="5"/>
        <v>np</v>
      </c>
      <c r="K21" s="29">
        <f>IF(OR('[2]Men''s Epée'!$A$3=1,'50 Men''s Epée'!$P$3=TRUE),IF(OR(J21&gt;=65,ISNUMBER(J21)=FALSE),0,VLOOKUP(J21,PointTable,K$3,TRUE)),0)</f>
        <v>0</v>
      </c>
      <c r="L21" s="30" t="e">
        <f>VLOOKUP($C21,'Combined Men''s Epée'!$C$4:$I$155,L$1-2,FALSE)</f>
        <v>#N/A</v>
      </c>
      <c r="M21" s="4">
        <v>16</v>
      </c>
      <c r="N21" s="5">
        <f>IF(OR('[2]Men''s Epée'!$A$3=1,'50 Men''s Epée'!$R$3=TRUE),IF(OR(M21&gt;=65,ISNUMBER(M21)=FALSE),0,VLOOKUP(M21,PointTable,N$3,TRUE)),0)</f>
        <v>200</v>
      </c>
      <c r="P21">
        <f t="shared" si="6"/>
        <v>0</v>
      </c>
      <c r="Q21">
        <f t="shared" si="7"/>
        <v>0</v>
      </c>
      <c r="R21">
        <f t="shared" si="8"/>
        <v>200</v>
      </c>
      <c r="S21">
        <f>IF('50 Men''s Epée'!P$3=TRUE,H21,0)</f>
        <v>0</v>
      </c>
      <c r="T21">
        <f>IF('50 Men''s Epée'!Q$3=TRUE,K21,0)</f>
        <v>0</v>
      </c>
      <c r="U21">
        <f>IF('50 Men''s Epée'!R$3=TRUE,N21,0)</f>
        <v>200</v>
      </c>
    </row>
    <row r="22" spans="1:21" ht="12.75">
      <c r="A22" s="2" t="str">
        <f t="shared" si="0"/>
        <v>19</v>
      </c>
      <c r="B22" s="2"/>
      <c r="C22" s="34" t="s">
        <v>365</v>
      </c>
      <c r="D22" s="20">
        <v>13592</v>
      </c>
      <c r="E22" s="3">
        <f>LARGE($P22:$R22,1)+LARGE($P22:$R22,2)+IF('[2]Men''s Epée'!$A$3=1,F22,0)</f>
        <v>140</v>
      </c>
      <c r="F22" s="19"/>
      <c r="G22" s="32" t="str">
        <f t="shared" si="4"/>
        <v>np</v>
      </c>
      <c r="H22" s="29">
        <f>IF(OR('[2]Men''s Epée'!$A$3=1,'50 Men''s Epée'!$P$3=TRUE),IF(OR(G22&gt;=65,ISNUMBER(G22)=FALSE),0,VLOOKUP(G22,PointTable,H$3,TRUE)),0)</f>
        <v>0</v>
      </c>
      <c r="I22" s="30" t="e">
        <f>VLOOKUP($C22,'Combined Men''s Epée'!$C$4:$I$155,I$1-2,FALSE)</f>
        <v>#N/A</v>
      </c>
      <c r="J22" s="32" t="str">
        <f t="shared" si="5"/>
        <v>np</v>
      </c>
      <c r="K22" s="29">
        <f>IF(OR('[2]Men''s Epée'!$A$3=1,'50 Men''s Epée'!$P$3=TRUE),IF(OR(J22&gt;=65,ISNUMBER(J22)=FALSE),0,VLOOKUP(J22,PointTable,K$3,TRUE)),0)</f>
        <v>0</v>
      </c>
      <c r="L22" s="30" t="e">
        <f>VLOOKUP($C22,'Combined Men''s Epée'!$C$4:$I$155,L$1-2,FALSE)</f>
        <v>#N/A</v>
      </c>
      <c r="M22" s="4">
        <v>17</v>
      </c>
      <c r="N22" s="5">
        <f>IF(OR('[2]Men''s Epée'!$A$3=1,'50 Men''s Epée'!$R$3=TRUE),IF(OR(M22&gt;=65,ISNUMBER(M22)=FALSE),0,VLOOKUP(M22,PointTable,N$3,TRUE)),0)</f>
        <v>140</v>
      </c>
      <c r="P22">
        <f t="shared" si="6"/>
        <v>0</v>
      </c>
      <c r="Q22">
        <f t="shared" si="7"/>
        <v>0</v>
      </c>
      <c r="R22">
        <f t="shared" si="8"/>
        <v>140</v>
      </c>
      <c r="S22">
        <f>IF('50 Men''s Epée'!P$3=TRUE,H22,0)</f>
        <v>0</v>
      </c>
      <c r="T22">
        <f>IF('50 Men''s Epée'!Q$3=TRUE,K22,0)</f>
        <v>0</v>
      </c>
      <c r="U22">
        <f>IF('50 Men''s Epée'!R$3=TRUE,N22,0)</f>
        <v>140</v>
      </c>
    </row>
    <row r="23" spans="1:21" ht="12.75">
      <c r="A23" s="2" t="str">
        <f t="shared" si="0"/>
        <v>20</v>
      </c>
      <c r="B23" s="2"/>
      <c r="C23" s="34" t="s">
        <v>366</v>
      </c>
      <c r="D23" s="20">
        <v>11820</v>
      </c>
      <c r="E23" s="3">
        <f>LARGE($P23:$R23,1)+LARGE($P23:$R23,2)+IF('[2]Men''s Epée'!$A$3=1,F23,0)</f>
        <v>138</v>
      </c>
      <c r="F23" s="19"/>
      <c r="G23" s="32" t="str">
        <f>IF(ISERROR(I23),"np",I23)</f>
        <v>np</v>
      </c>
      <c r="H23" s="29">
        <f>IF(OR('[2]Men''s Epée'!$A$3=1,'50 Men''s Epée'!$P$3=TRUE),IF(OR(G23&gt;=65,ISNUMBER(G23)=FALSE),0,VLOOKUP(G23,PointTable,H$3,TRUE)),0)</f>
        <v>0</v>
      </c>
      <c r="I23" s="30" t="e">
        <f>VLOOKUP($C23,'Combined Men''s Epée'!$C$4:$I$155,I$1-2,FALSE)</f>
        <v>#N/A</v>
      </c>
      <c r="J23" s="32" t="str">
        <f>IF(ISERROR(L23),"np",L23)</f>
        <v>np</v>
      </c>
      <c r="K23" s="29">
        <f>IF(OR('[2]Men''s Epée'!$A$3=1,'50 Men''s Epée'!$P$3=TRUE),IF(OR(J23&gt;=65,ISNUMBER(J23)=FALSE),0,VLOOKUP(J23,PointTable,K$3,TRUE)),0)</f>
        <v>0</v>
      </c>
      <c r="L23" s="30" t="e">
        <f>VLOOKUP($C23,'Combined Men''s Epée'!$C$4:$I$155,L$1-2,FALSE)</f>
        <v>#N/A</v>
      </c>
      <c r="M23" s="4">
        <v>18</v>
      </c>
      <c r="N23" s="5">
        <f>IF(OR('[2]Men''s Epée'!$A$3=1,'50 Men''s Epée'!$R$3=TRUE),IF(OR(M23&gt;=65,ISNUMBER(M23)=FALSE),0,VLOOKUP(M23,PointTable,N$3,TRUE)),0)</f>
        <v>138</v>
      </c>
      <c r="P23">
        <f>H23</f>
        <v>0</v>
      </c>
      <c r="Q23">
        <f>K23</f>
        <v>0</v>
      </c>
      <c r="R23">
        <f>N23</f>
        <v>138</v>
      </c>
      <c r="S23">
        <f>IF('50 Men''s Epée'!P$3=TRUE,H23,0)</f>
        <v>0</v>
      </c>
      <c r="T23">
        <f>IF('50 Men''s Epée'!Q$3=TRUE,K23,0)</f>
        <v>0</v>
      </c>
      <c r="U23">
        <f>IF('50 Men''s Epée'!R$3=TRUE,N23,0)</f>
        <v>138</v>
      </c>
    </row>
    <row r="24" spans="1:21" ht="12.75">
      <c r="A24" s="2" t="str">
        <f t="shared" si="0"/>
        <v>21</v>
      </c>
      <c r="B24" s="2"/>
      <c r="C24" s="34" t="s">
        <v>367</v>
      </c>
      <c r="D24" s="20">
        <v>12730</v>
      </c>
      <c r="E24" s="3">
        <f>LARGE($P24:$R24,1)+LARGE($P24:$R24,2)+IF('[2]Men''s Epée'!$A$3=1,F24,0)</f>
        <v>136</v>
      </c>
      <c r="F24" s="19"/>
      <c r="G24" s="32" t="str">
        <f>IF(ISERROR(I24),"np",I24)</f>
        <v>np</v>
      </c>
      <c r="H24" s="29">
        <f>IF(OR('[2]Men''s Epée'!$A$3=1,'50 Men''s Epée'!$P$3=TRUE),IF(OR(G24&gt;=65,ISNUMBER(G24)=FALSE),0,VLOOKUP(G24,PointTable,H$3,TRUE)),0)</f>
        <v>0</v>
      </c>
      <c r="I24" s="30" t="e">
        <f>VLOOKUP($C24,'Combined Men''s Epée'!$C$4:$I$155,I$1-2,FALSE)</f>
        <v>#N/A</v>
      </c>
      <c r="J24" s="32" t="str">
        <f>IF(ISERROR(L24),"np",L24)</f>
        <v>np</v>
      </c>
      <c r="K24" s="29">
        <f>IF(OR('[2]Men''s Epée'!$A$3=1,'50 Men''s Epée'!$P$3=TRUE),IF(OR(J24&gt;=65,ISNUMBER(J24)=FALSE),0,VLOOKUP(J24,PointTable,K$3,TRUE)),0)</f>
        <v>0</v>
      </c>
      <c r="L24" s="30" t="e">
        <f>VLOOKUP($C24,'Combined Men''s Epée'!$C$4:$I$155,L$1-2,FALSE)</f>
        <v>#N/A</v>
      </c>
      <c r="M24" s="4">
        <v>19</v>
      </c>
      <c r="N24" s="5">
        <f>IF(OR('[2]Men''s Epée'!$A$3=1,'50 Men''s Epée'!$R$3=TRUE),IF(OR(M24&gt;=65,ISNUMBER(M24)=FALSE),0,VLOOKUP(M24,PointTable,N$3,TRUE)),0)</f>
        <v>136</v>
      </c>
      <c r="P24">
        <f>H24</f>
        <v>0</v>
      </c>
      <c r="Q24">
        <f>K24</f>
        <v>0</v>
      </c>
      <c r="R24">
        <f>N24</f>
        <v>136</v>
      </c>
      <c r="S24">
        <f>IF('50 Men''s Epée'!P$3=TRUE,H24,0)</f>
        <v>0</v>
      </c>
      <c r="T24">
        <f>IF('50 Men''s Epée'!Q$3=TRUE,K24,0)</f>
        <v>0</v>
      </c>
      <c r="U24">
        <f>IF('50 Men''s Epée'!R$3=TRUE,N24,0)</f>
        <v>136</v>
      </c>
    </row>
    <row r="25" spans="1:21" ht="12.75">
      <c r="A25" s="2" t="str">
        <f t="shared" si="0"/>
        <v>22</v>
      </c>
      <c r="B25" s="2"/>
      <c r="C25" s="34" t="s">
        <v>368</v>
      </c>
      <c r="D25" s="20">
        <v>5274</v>
      </c>
      <c r="E25" s="3">
        <f>LARGE($P25:$R25,1)+LARGE($P25:$R25,2)+IF('[2]Men''s Epée'!$A$3=1,F25,0)</f>
        <v>134</v>
      </c>
      <c r="F25" s="19"/>
      <c r="G25" s="32" t="str">
        <f>IF(ISERROR(I25),"np",I25)</f>
        <v>np</v>
      </c>
      <c r="H25" s="29">
        <f>IF(OR('[2]Men''s Epée'!$A$3=1,'50 Men''s Epée'!$P$3=TRUE),IF(OR(G25&gt;=65,ISNUMBER(G25)=FALSE),0,VLOOKUP(G25,PointTable,H$3,TRUE)),0)</f>
        <v>0</v>
      </c>
      <c r="I25" s="30" t="e">
        <f>VLOOKUP($C25,'Combined Men''s Epée'!$C$4:$I$155,I$1-2,FALSE)</f>
        <v>#N/A</v>
      </c>
      <c r="J25" s="32" t="str">
        <f>IF(ISERROR(L25),"np",L25)</f>
        <v>np</v>
      </c>
      <c r="K25" s="29">
        <f>IF(OR('[2]Men''s Epée'!$A$3=1,'50 Men''s Epée'!$P$3=TRUE),IF(OR(J25&gt;=65,ISNUMBER(J25)=FALSE),0,VLOOKUP(J25,PointTable,K$3,TRUE)),0)</f>
        <v>0</v>
      </c>
      <c r="L25" s="30" t="e">
        <f>VLOOKUP($C25,'Combined Men''s Epée'!$C$4:$I$155,L$1-2,FALSE)</f>
        <v>#N/A</v>
      </c>
      <c r="M25" s="4">
        <v>20</v>
      </c>
      <c r="N25" s="5">
        <f>IF(OR('[2]Men''s Epée'!$A$3=1,'50 Men''s Epée'!$R$3=TRUE),IF(OR(M25&gt;=65,ISNUMBER(M25)=FALSE),0,VLOOKUP(M25,PointTable,N$3,TRUE)),0)</f>
        <v>134</v>
      </c>
      <c r="P25">
        <f>H25</f>
        <v>0</v>
      </c>
      <c r="Q25">
        <f>K25</f>
        <v>0</v>
      </c>
      <c r="R25">
        <f>N25</f>
        <v>134</v>
      </c>
      <c r="S25">
        <f>IF('50 Men''s Epée'!P$3=TRUE,H25,0)</f>
        <v>0</v>
      </c>
      <c r="T25">
        <f>IF('50 Men''s Epée'!Q$3=TRUE,K25,0)</f>
        <v>0</v>
      </c>
      <c r="U25">
        <f>IF('50 Men''s Epée'!R$3=TRUE,N25,0)</f>
        <v>134</v>
      </c>
    </row>
    <row r="26" spans="1:21" ht="12.75">
      <c r="A26" s="2" t="str">
        <f t="shared" si="0"/>
        <v>23</v>
      </c>
      <c r="B26" s="2"/>
      <c r="C26" s="34" t="s">
        <v>369</v>
      </c>
      <c r="D26" s="20">
        <v>11609</v>
      </c>
      <c r="E26" s="3">
        <f>LARGE($P26:$R26,1)+LARGE($P26:$R26,2)+IF('[2]Men''s Epée'!$A$3=1,F26,0)</f>
        <v>128</v>
      </c>
      <c r="F26" s="19"/>
      <c r="G26" s="32" t="str">
        <f>IF(ISERROR(I26),"np",I26)</f>
        <v>np</v>
      </c>
      <c r="H26" s="29">
        <f>IF(OR('[2]Men''s Epée'!$A$3=1,'50 Men''s Epée'!$P$3=TRUE),IF(OR(G26&gt;=65,ISNUMBER(G26)=FALSE),0,VLOOKUP(G26,PointTable,H$3,TRUE)),0)</f>
        <v>0</v>
      </c>
      <c r="I26" s="30" t="e">
        <f>VLOOKUP($C26,'Combined Men''s Epée'!$C$4:$I$155,I$1-2,FALSE)</f>
        <v>#N/A</v>
      </c>
      <c r="J26" s="32" t="str">
        <f>IF(ISERROR(L26),"np",L26)</f>
        <v>np</v>
      </c>
      <c r="K26" s="29">
        <f>IF(OR('[2]Men''s Epée'!$A$3=1,'50 Men''s Epée'!$P$3=TRUE),IF(OR(J26&gt;=65,ISNUMBER(J26)=FALSE),0,VLOOKUP(J26,PointTable,K$3,TRUE)),0)</f>
        <v>0</v>
      </c>
      <c r="L26" s="30" t="e">
        <f>VLOOKUP($C26,'Combined Men''s Epée'!$C$4:$I$155,L$1-2,FALSE)</f>
        <v>#N/A</v>
      </c>
      <c r="M26" s="4">
        <v>23</v>
      </c>
      <c r="N26" s="5">
        <f>IF(OR('[2]Men''s Epée'!$A$3=1,'50 Men''s Epée'!$R$3=TRUE),IF(OR(M26&gt;=65,ISNUMBER(M26)=FALSE),0,VLOOKUP(M26,PointTable,N$3,TRUE)),0)</f>
        <v>128</v>
      </c>
      <c r="P26">
        <f>H26</f>
        <v>0</v>
      </c>
      <c r="Q26">
        <f>K26</f>
        <v>0</v>
      </c>
      <c r="R26">
        <f>N26</f>
        <v>128</v>
      </c>
      <c r="S26">
        <f>IF('50 Men''s Epée'!P$3=TRUE,H26,0)</f>
        <v>0</v>
      </c>
      <c r="T26">
        <f>IF('50 Men''s Epée'!Q$3=TRUE,K26,0)</f>
        <v>0</v>
      </c>
      <c r="U26">
        <f>IF('50 Men''s Epée'!R$3=TRUE,N26,0)</f>
        <v>128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9" t="s">
        <v>222</v>
      </c>
      <c r="H1" s="10"/>
      <c r="I1" s="9" t="s">
        <v>271</v>
      </c>
      <c r="J1" s="10"/>
    </row>
    <row r="2" spans="1:11" s="11" customFormat="1" ht="15.75" customHeight="1">
      <c r="A2" s="7"/>
      <c r="B2" s="7"/>
      <c r="C2" s="12"/>
      <c r="D2" s="12"/>
      <c r="E2" s="8"/>
      <c r="F2" s="9" t="s">
        <v>218</v>
      </c>
      <c r="G2" s="13" t="s">
        <v>220</v>
      </c>
      <c r="H2" s="10" t="s">
        <v>223</v>
      </c>
      <c r="I2" s="13" t="s">
        <v>220</v>
      </c>
      <c r="J2" s="10" t="s">
        <v>272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14">
        <f>COLUMN()</f>
        <v>9</v>
      </c>
      <c r="J3" s="15">
        <f>HLOOKUP(I2,PointTableHeader,2,FALSE)</f>
        <v>10</v>
      </c>
    </row>
    <row r="4" spans="1:13" ht="12.75">
      <c r="A4" s="2" t="str">
        <f aca="true" t="shared" si="0" ref="A4:A92">IF(E4=0,"",IF(E4=E3,A3,ROW()-3&amp;IF(E4=E5,"T","")))</f>
        <v>1</v>
      </c>
      <c r="B4" s="2" t="str">
        <f aca="true" t="shared" si="1" ref="B4:B35">TRIM(IF(D4&lt;=V60Cutoff,"%",IF(D4&lt;=V50Cutoff,"#","")))</f>
        <v>#</v>
      </c>
      <c r="C4" s="21" t="s">
        <v>30</v>
      </c>
      <c r="D4" s="20">
        <v>17998</v>
      </c>
      <c r="E4" s="3">
        <f aca="true" t="shared" si="2" ref="E4:E35">F4+LARGE($L4:$M4,1)+LARGE($L4:$M4,2)</f>
        <v>1152</v>
      </c>
      <c r="F4" s="19"/>
      <c r="G4" s="4">
        <v>2</v>
      </c>
      <c r="H4" s="5">
        <f aca="true" t="shared" si="3" ref="H4:H35">IF(OR(G4&gt;=65,ISNUMBER(G4)=FALSE),0,VLOOKUP(G4,PointTable,H$3,TRUE))</f>
        <v>552</v>
      </c>
      <c r="I4" s="4">
        <v>1</v>
      </c>
      <c r="J4" s="5">
        <f aca="true" t="shared" si="4" ref="J4:J35">IF(OR(I4&gt;=65,ISNUMBER(I4)=FALSE),0,VLOOKUP(I4,PointTable,J$3,TRUE))</f>
        <v>600</v>
      </c>
      <c r="L4">
        <f aca="true" t="shared" si="5" ref="L4:L35">H4</f>
        <v>552</v>
      </c>
      <c r="M4">
        <f aca="true" t="shared" si="6" ref="M4:M35">J4</f>
        <v>600</v>
      </c>
    </row>
    <row r="5" spans="1:13" ht="12.75">
      <c r="A5" s="2" t="str">
        <f t="shared" si="0"/>
        <v>2</v>
      </c>
      <c r="B5" s="2" t="str">
        <f t="shared" si="1"/>
        <v>#</v>
      </c>
      <c r="C5" s="21" t="s">
        <v>21</v>
      </c>
      <c r="D5" s="20">
        <v>18669</v>
      </c>
      <c r="E5" s="3">
        <f t="shared" si="2"/>
        <v>1020</v>
      </c>
      <c r="F5" s="19"/>
      <c r="G5" s="4">
        <v>1</v>
      </c>
      <c r="H5" s="5">
        <f t="shared" si="3"/>
        <v>600</v>
      </c>
      <c r="I5" s="4">
        <v>5</v>
      </c>
      <c r="J5" s="5">
        <f t="shared" si="4"/>
        <v>420</v>
      </c>
      <c r="L5">
        <f t="shared" si="5"/>
        <v>600</v>
      </c>
      <c r="M5">
        <f t="shared" si="6"/>
        <v>420</v>
      </c>
    </row>
    <row r="6" spans="1:13" ht="12.75">
      <c r="A6" s="2" t="str">
        <f t="shared" si="0"/>
        <v>3</v>
      </c>
      <c r="B6" s="2">
        <f t="shared" si="1"/>
      </c>
      <c r="C6" s="21" t="s">
        <v>118</v>
      </c>
      <c r="D6" s="20">
        <v>21826</v>
      </c>
      <c r="E6" s="3">
        <f t="shared" si="2"/>
        <v>819</v>
      </c>
      <c r="F6" s="19"/>
      <c r="G6" s="4">
        <v>3</v>
      </c>
      <c r="H6" s="5">
        <f t="shared" si="3"/>
        <v>510</v>
      </c>
      <c r="I6" s="4">
        <v>13</v>
      </c>
      <c r="J6" s="5">
        <f t="shared" si="4"/>
        <v>309</v>
      </c>
      <c r="L6">
        <f t="shared" si="5"/>
        <v>510</v>
      </c>
      <c r="M6">
        <f t="shared" si="6"/>
        <v>309</v>
      </c>
    </row>
    <row r="7" spans="1:13" ht="12.75">
      <c r="A7" s="2" t="str">
        <f t="shared" si="0"/>
        <v>4</v>
      </c>
      <c r="B7" s="2">
        <f t="shared" si="1"/>
      </c>
      <c r="C7" s="21" t="s">
        <v>42</v>
      </c>
      <c r="D7" s="20">
        <v>19333</v>
      </c>
      <c r="E7" s="3">
        <f t="shared" si="2"/>
        <v>736.5</v>
      </c>
      <c r="F7" s="19"/>
      <c r="G7" s="4">
        <v>5.5</v>
      </c>
      <c r="H7" s="5">
        <f t="shared" si="3"/>
        <v>418.5</v>
      </c>
      <c r="I7" s="4">
        <v>10</v>
      </c>
      <c r="J7" s="5">
        <f t="shared" si="4"/>
        <v>318</v>
      </c>
      <c r="L7">
        <f t="shared" si="5"/>
        <v>418.5</v>
      </c>
      <c r="M7">
        <f t="shared" si="6"/>
        <v>318</v>
      </c>
    </row>
    <row r="8" spans="1:13" ht="12.75">
      <c r="A8" s="2" t="str">
        <f t="shared" si="0"/>
        <v>5</v>
      </c>
      <c r="B8" s="2" t="str">
        <f t="shared" si="1"/>
        <v>#</v>
      </c>
      <c r="C8" s="21" t="s">
        <v>117</v>
      </c>
      <c r="D8" s="20">
        <v>18955</v>
      </c>
      <c r="E8" s="3">
        <f t="shared" si="2"/>
        <v>730.5</v>
      </c>
      <c r="F8" s="19"/>
      <c r="G8" s="4">
        <v>11.5</v>
      </c>
      <c r="H8" s="5">
        <f t="shared" si="3"/>
        <v>313.5</v>
      </c>
      <c r="I8" s="4">
        <v>6</v>
      </c>
      <c r="J8" s="5">
        <f t="shared" si="4"/>
        <v>417</v>
      </c>
      <c r="L8">
        <f t="shared" si="5"/>
        <v>313.5</v>
      </c>
      <c r="M8">
        <f t="shared" si="6"/>
        <v>417</v>
      </c>
    </row>
    <row r="9" spans="1:13" ht="12.75">
      <c r="A9" s="2" t="str">
        <f t="shared" si="0"/>
        <v>6</v>
      </c>
      <c r="B9" s="2" t="str">
        <f t="shared" si="1"/>
        <v>#</v>
      </c>
      <c r="C9" s="21" t="s">
        <v>38</v>
      </c>
      <c r="D9" s="20">
        <v>19109</v>
      </c>
      <c r="E9" s="3">
        <f t="shared" si="2"/>
        <v>711</v>
      </c>
      <c r="F9" s="19"/>
      <c r="G9" s="4">
        <v>20</v>
      </c>
      <c r="H9" s="5">
        <f t="shared" si="3"/>
        <v>201</v>
      </c>
      <c r="I9" s="4">
        <v>3</v>
      </c>
      <c r="J9" s="5">
        <f t="shared" si="4"/>
        <v>510</v>
      </c>
      <c r="L9">
        <f t="shared" si="5"/>
        <v>201</v>
      </c>
      <c r="M9">
        <f t="shared" si="6"/>
        <v>510</v>
      </c>
    </row>
    <row r="10" spans="1:13" ht="12.75">
      <c r="A10" s="2" t="str">
        <f t="shared" si="0"/>
        <v>7</v>
      </c>
      <c r="B10" s="2" t="str">
        <f t="shared" si="1"/>
        <v>#</v>
      </c>
      <c r="C10" s="21" t="s">
        <v>319</v>
      </c>
      <c r="D10" s="20">
        <v>18113</v>
      </c>
      <c r="E10" s="3">
        <f t="shared" si="2"/>
        <v>690</v>
      </c>
      <c r="F10" s="19"/>
      <c r="G10" s="4">
        <v>27</v>
      </c>
      <c r="H10" s="5">
        <f t="shared" si="3"/>
        <v>180</v>
      </c>
      <c r="I10" s="4">
        <v>3</v>
      </c>
      <c r="J10" s="5">
        <f t="shared" si="4"/>
        <v>510</v>
      </c>
      <c r="L10">
        <f t="shared" si="5"/>
        <v>180</v>
      </c>
      <c r="M10">
        <f t="shared" si="6"/>
        <v>510</v>
      </c>
    </row>
    <row r="11" spans="1:13" ht="12.75">
      <c r="A11" s="2" t="str">
        <f t="shared" si="0"/>
        <v>8</v>
      </c>
      <c r="B11" s="2" t="str">
        <f t="shared" si="1"/>
        <v>#</v>
      </c>
      <c r="C11" s="21" t="s">
        <v>36</v>
      </c>
      <c r="D11" s="20">
        <v>17284</v>
      </c>
      <c r="E11" s="3">
        <f t="shared" si="2"/>
        <v>625.5</v>
      </c>
      <c r="F11" s="19"/>
      <c r="G11" s="4">
        <v>5.5</v>
      </c>
      <c r="H11" s="5">
        <f t="shared" si="3"/>
        <v>418.5</v>
      </c>
      <c r="I11" s="4">
        <v>18</v>
      </c>
      <c r="J11" s="5">
        <f t="shared" si="4"/>
        <v>207</v>
      </c>
      <c r="L11">
        <f t="shared" si="5"/>
        <v>418.5</v>
      </c>
      <c r="M11">
        <f t="shared" si="6"/>
        <v>207</v>
      </c>
    </row>
    <row r="12" spans="1:13" ht="12.75">
      <c r="A12" s="2" t="str">
        <f t="shared" si="0"/>
        <v>9</v>
      </c>
      <c r="B12" s="2" t="str">
        <f t="shared" si="1"/>
        <v>#</v>
      </c>
      <c r="C12" s="21" t="s">
        <v>43</v>
      </c>
      <c r="D12" s="20">
        <v>17328</v>
      </c>
      <c r="E12" s="3">
        <f t="shared" si="2"/>
        <v>612</v>
      </c>
      <c r="F12" s="19"/>
      <c r="G12" s="4">
        <v>14</v>
      </c>
      <c r="H12" s="5">
        <f t="shared" si="3"/>
        <v>306</v>
      </c>
      <c r="I12" s="4">
        <v>14</v>
      </c>
      <c r="J12" s="5">
        <f t="shared" si="4"/>
        <v>306</v>
      </c>
      <c r="L12">
        <f t="shared" si="5"/>
        <v>306</v>
      </c>
      <c r="M12">
        <f t="shared" si="6"/>
        <v>306</v>
      </c>
    </row>
    <row r="13" spans="1:13" ht="12.75">
      <c r="A13" s="2" t="str">
        <f t="shared" si="0"/>
        <v>10</v>
      </c>
      <c r="B13" s="2">
        <f t="shared" si="1"/>
      </c>
      <c r="C13" s="33" t="s">
        <v>275</v>
      </c>
      <c r="D13" s="20">
        <v>20803</v>
      </c>
      <c r="E13" s="3">
        <f t="shared" si="2"/>
        <v>552</v>
      </c>
      <c r="F13" s="19"/>
      <c r="G13" s="4" t="s">
        <v>3</v>
      </c>
      <c r="H13" s="5">
        <f t="shared" si="3"/>
        <v>0</v>
      </c>
      <c r="I13" s="4">
        <v>2</v>
      </c>
      <c r="J13" s="5">
        <f t="shared" si="4"/>
        <v>552</v>
      </c>
      <c r="L13">
        <f t="shared" si="5"/>
        <v>0</v>
      </c>
      <c r="M13">
        <f t="shared" si="6"/>
        <v>552</v>
      </c>
    </row>
    <row r="14" spans="1:13" ht="12.75">
      <c r="A14" s="2" t="str">
        <f t="shared" si="0"/>
        <v>11</v>
      </c>
      <c r="B14" s="2">
        <f t="shared" si="1"/>
      </c>
      <c r="C14" s="21" t="s">
        <v>31</v>
      </c>
      <c r="D14" s="20">
        <v>19865</v>
      </c>
      <c r="E14" s="3">
        <f t="shared" si="2"/>
        <v>531</v>
      </c>
      <c r="F14" s="19"/>
      <c r="G14" s="4">
        <v>9</v>
      </c>
      <c r="H14" s="5">
        <f t="shared" si="3"/>
        <v>321</v>
      </c>
      <c r="I14" s="4">
        <v>17</v>
      </c>
      <c r="J14" s="5">
        <f t="shared" si="4"/>
        <v>210</v>
      </c>
      <c r="L14">
        <f t="shared" si="5"/>
        <v>321</v>
      </c>
      <c r="M14">
        <f t="shared" si="6"/>
        <v>210</v>
      </c>
    </row>
    <row r="15" spans="1:13" ht="12.75">
      <c r="A15" s="2" t="str">
        <f t="shared" si="0"/>
        <v>12</v>
      </c>
      <c r="B15" s="2">
        <f t="shared" si="1"/>
      </c>
      <c r="C15" s="21" t="s">
        <v>12</v>
      </c>
      <c r="D15" s="20">
        <v>20791</v>
      </c>
      <c r="E15" s="3">
        <f t="shared" si="2"/>
        <v>516</v>
      </c>
      <c r="F15" s="19"/>
      <c r="G15" s="4">
        <v>10</v>
      </c>
      <c r="H15" s="5">
        <f t="shared" si="3"/>
        <v>318</v>
      </c>
      <c r="I15" s="4">
        <v>21</v>
      </c>
      <c r="J15" s="5">
        <f t="shared" si="4"/>
        <v>198</v>
      </c>
      <c r="L15">
        <f t="shared" si="5"/>
        <v>318</v>
      </c>
      <c r="M15">
        <f t="shared" si="6"/>
        <v>198</v>
      </c>
    </row>
    <row r="16" spans="1:13" ht="12.75">
      <c r="A16" s="2" t="str">
        <f t="shared" si="0"/>
        <v>13T</v>
      </c>
      <c r="B16" s="2">
        <f t="shared" si="1"/>
      </c>
      <c r="C16" s="21" t="s">
        <v>183</v>
      </c>
      <c r="D16" s="20">
        <v>21195</v>
      </c>
      <c r="E16" s="3">
        <f t="shared" si="2"/>
        <v>510</v>
      </c>
      <c r="F16" s="19"/>
      <c r="G16" s="4">
        <v>18</v>
      </c>
      <c r="H16" s="5">
        <f t="shared" si="3"/>
        <v>207</v>
      </c>
      <c r="I16" s="4">
        <v>15</v>
      </c>
      <c r="J16" s="5">
        <f t="shared" si="4"/>
        <v>303</v>
      </c>
      <c r="L16">
        <f t="shared" si="5"/>
        <v>207</v>
      </c>
      <c r="M16">
        <f t="shared" si="6"/>
        <v>303</v>
      </c>
    </row>
    <row r="17" spans="1:13" ht="12.75">
      <c r="A17" s="2" t="str">
        <f t="shared" si="0"/>
        <v>13T</v>
      </c>
      <c r="B17" s="2">
        <f t="shared" si="1"/>
      </c>
      <c r="C17" s="21" t="s">
        <v>189</v>
      </c>
      <c r="D17" s="20">
        <v>20721</v>
      </c>
      <c r="E17" s="3">
        <f t="shared" si="2"/>
        <v>510</v>
      </c>
      <c r="F17" s="19"/>
      <c r="G17" s="4">
        <v>3</v>
      </c>
      <c r="H17" s="5">
        <f t="shared" si="3"/>
        <v>510</v>
      </c>
      <c r="I17" s="4" t="s">
        <v>3</v>
      </c>
      <c r="J17" s="5">
        <f t="shared" si="4"/>
        <v>0</v>
      </c>
      <c r="L17">
        <f t="shared" si="5"/>
        <v>510</v>
      </c>
      <c r="M17">
        <f t="shared" si="6"/>
        <v>0</v>
      </c>
    </row>
    <row r="18" spans="1:13" ht="12.75">
      <c r="A18" s="2" t="str">
        <f t="shared" si="0"/>
        <v>15</v>
      </c>
      <c r="B18" s="2" t="str">
        <f t="shared" si="1"/>
        <v>#</v>
      </c>
      <c r="C18" s="21" t="s">
        <v>32</v>
      </c>
      <c r="D18" s="20">
        <v>17217</v>
      </c>
      <c r="E18" s="3">
        <f t="shared" si="2"/>
        <v>481.5</v>
      </c>
      <c r="F18" s="19"/>
      <c r="G18" s="4">
        <v>15.5</v>
      </c>
      <c r="H18" s="5">
        <f t="shared" si="3"/>
        <v>301.5</v>
      </c>
      <c r="I18" s="4">
        <v>27</v>
      </c>
      <c r="J18" s="5">
        <f t="shared" si="4"/>
        <v>180</v>
      </c>
      <c r="L18">
        <f t="shared" si="5"/>
        <v>301.5</v>
      </c>
      <c r="M18">
        <f t="shared" si="6"/>
        <v>180</v>
      </c>
    </row>
    <row r="19" spans="1:13" ht="12.75">
      <c r="A19" s="2" t="str">
        <f t="shared" si="0"/>
        <v>16</v>
      </c>
      <c r="B19" s="2" t="str">
        <f t="shared" si="1"/>
        <v>%</v>
      </c>
      <c r="C19" s="21" t="s">
        <v>23</v>
      </c>
      <c r="D19" s="20">
        <v>12319</v>
      </c>
      <c r="E19" s="3">
        <f t="shared" si="2"/>
        <v>480</v>
      </c>
      <c r="F19" s="19"/>
      <c r="G19" s="4">
        <v>31</v>
      </c>
      <c r="H19" s="5">
        <f t="shared" si="3"/>
        <v>168</v>
      </c>
      <c r="I19" s="4">
        <v>12</v>
      </c>
      <c r="J19" s="5">
        <f t="shared" si="4"/>
        <v>312</v>
      </c>
      <c r="L19">
        <f t="shared" si="5"/>
        <v>168</v>
      </c>
      <c r="M19">
        <f t="shared" si="6"/>
        <v>312</v>
      </c>
    </row>
    <row r="20" spans="1:13" ht="12.75">
      <c r="A20" s="2" t="str">
        <f t="shared" si="0"/>
        <v>17T</v>
      </c>
      <c r="B20" s="2">
        <f t="shared" si="1"/>
      </c>
      <c r="C20" s="33" t="s">
        <v>284</v>
      </c>
      <c r="D20" s="20">
        <v>20656</v>
      </c>
      <c r="E20" s="3">
        <f t="shared" si="2"/>
        <v>414</v>
      </c>
      <c r="F20" s="19"/>
      <c r="G20" s="4" t="s">
        <v>3</v>
      </c>
      <c r="H20" s="5">
        <f t="shared" si="3"/>
        <v>0</v>
      </c>
      <c r="I20" s="4">
        <v>7</v>
      </c>
      <c r="J20" s="5">
        <f t="shared" si="4"/>
        <v>414</v>
      </c>
      <c r="L20">
        <f t="shared" si="5"/>
        <v>0</v>
      </c>
      <c r="M20">
        <f t="shared" si="6"/>
        <v>414</v>
      </c>
    </row>
    <row r="21" spans="1:13" ht="12.75">
      <c r="A21" s="2" t="str">
        <f t="shared" si="0"/>
        <v>17T</v>
      </c>
      <c r="B21" s="2">
        <f t="shared" si="1"/>
      </c>
      <c r="C21" s="33" t="s">
        <v>240</v>
      </c>
      <c r="D21" s="20">
        <v>22544</v>
      </c>
      <c r="E21" s="3">
        <f t="shared" si="2"/>
        <v>414</v>
      </c>
      <c r="F21" s="19"/>
      <c r="G21" s="4">
        <v>7</v>
      </c>
      <c r="H21" s="5">
        <f t="shared" si="3"/>
        <v>414</v>
      </c>
      <c r="I21" s="4" t="s">
        <v>3</v>
      </c>
      <c r="J21" s="5">
        <f t="shared" si="4"/>
        <v>0</v>
      </c>
      <c r="L21">
        <f t="shared" si="5"/>
        <v>414</v>
      </c>
      <c r="M21">
        <f t="shared" si="6"/>
        <v>0</v>
      </c>
    </row>
    <row r="22" spans="1:13" ht="12.75">
      <c r="A22" s="2" t="str">
        <f t="shared" si="0"/>
        <v>19T</v>
      </c>
      <c r="B22" s="2">
        <f t="shared" si="1"/>
      </c>
      <c r="C22" s="21" t="s">
        <v>33</v>
      </c>
      <c r="D22" s="20">
        <v>21732</v>
      </c>
      <c r="E22" s="3">
        <f t="shared" si="2"/>
        <v>411</v>
      </c>
      <c r="F22" s="19"/>
      <c r="G22" s="4">
        <v>8</v>
      </c>
      <c r="H22" s="5">
        <f t="shared" si="3"/>
        <v>411</v>
      </c>
      <c r="I22" s="4" t="s">
        <v>3</v>
      </c>
      <c r="J22" s="5">
        <f t="shared" si="4"/>
        <v>0</v>
      </c>
      <c r="L22">
        <f t="shared" si="5"/>
        <v>411</v>
      </c>
      <c r="M22">
        <f t="shared" si="6"/>
        <v>0</v>
      </c>
    </row>
    <row r="23" spans="1:13" ht="12.75">
      <c r="A23" s="2" t="str">
        <f t="shared" si="0"/>
        <v>19T</v>
      </c>
      <c r="B23" s="2" t="str">
        <f t="shared" si="1"/>
        <v>#</v>
      </c>
      <c r="C23" s="33" t="s">
        <v>315</v>
      </c>
      <c r="D23" s="20">
        <v>17168</v>
      </c>
      <c r="E23" s="3">
        <f t="shared" si="2"/>
        <v>411</v>
      </c>
      <c r="F23" s="19"/>
      <c r="G23" s="4" t="s">
        <v>3</v>
      </c>
      <c r="H23" s="5">
        <f t="shared" si="3"/>
        <v>0</v>
      </c>
      <c r="I23" s="4">
        <v>8</v>
      </c>
      <c r="J23" s="5">
        <f t="shared" si="4"/>
        <v>411</v>
      </c>
      <c r="L23">
        <f t="shared" si="5"/>
        <v>0</v>
      </c>
      <c r="M23">
        <f t="shared" si="6"/>
        <v>411</v>
      </c>
    </row>
    <row r="24" spans="1:13" ht="12.75">
      <c r="A24" s="2" t="str">
        <f t="shared" si="0"/>
        <v>21</v>
      </c>
      <c r="B24" s="2" t="str">
        <f t="shared" si="1"/>
        <v>%</v>
      </c>
      <c r="C24" s="21" t="s">
        <v>139</v>
      </c>
      <c r="D24" s="20">
        <v>13713</v>
      </c>
      <c r="E24" s="3">
        <f t="shared" si="2"/>
        <v>399</v>
      </c>
      <c r="F24" s="19"/>
      <c r="G24" s="4">
        <v>17</v>
      </c>
      <c r="H24" s="5">
        <f t="shared" si="3"/>
        <v>210</v>
      </c>
      <c r="I24" s="4">
        <v>24</v>
      </c>
      <c r="J24" s="5">
        <f t="shared" si="4"/>
        <v>189</v>
      </c>
      <c r="L24">
        <f t="shared" si="5"/>
        <v>210</v>
      </c>
      <c r="M24">
        <f t="shared" si="6"/>
        <v>189</v>
      </c>
    </row>
    <row r="25" spans="1:13" ht="12.75">
      <c r="A25" s="2" t="str">
        <f t="shared" si="0"/>
        <v>22</v>
      </c>
      <c r="B25" s="2" t="str">
        <f t="shared" si="1"/>
        <v>#</v>
      </c>
      <c r="C25" s="21" t="s">
        <v>75</v>
      </c>
      <c r="D25" s="20">
        <v>18447</v>
      </c>
      <c r="E25" s="3">
        <f t="shared" si="2"/>
        <v>390</v>
      </c>
      <c r="F25" s="19"/>
      <c r="G25" s="4">
        <v>22</v>
      </c>
      <c r="H25" s="5">
        <f t="shared" si="3"/>
        <v>195</v>
      </c>
      <c r="I25" s="4">
        <v>22</v>
      </c>
      <c r="J25" s="5">
        <f t="shared" si="4"/>
        <v>195</v>
      </c>
      <c r="L25">
        <f t="shared" si="5"/>
        <v>195</v>
      </c>
      <c r="M25">
        <f t="shared" si="6"/>
        <v>195</v>
      </c>
    </row>
    <row r="26" spans="1:13" ht="12.75">
      <c r="A26" s="2" t="str">
        <f t="shared" si="0"/>
        <v>23</v>
      </c>
      <c r="B26" s="2" t="str">
        <f t="shared" si="1"/>
        <v>#</v>
      </c>
      <c r="C26" s="21" t="s">
        <v>9</v>
      </c>
      <c r="D26" s="20">
        <v>15804</v>
      </c>
      <c r="E26" s="3">
        <f t="shared" si="2"/>
        <v>384</v>
      </c>
      <c r="F26" s="19"/>
      <c r="G26" s="4">
        <v>26</v>
      </c>
      <c r="H26" s="5">
        <f t="shared" si="3"/>
        <v>183</v>
      </c>
      <c r="I26" s="4">
        <v>20</v>
      </c>
      <c r="J26" s="5">
        <f t="shared" si="4"/>
        <v>201</v>
      </c>
      <c r="L26">
        <f t="shared" si="5"/>
        <v>183</v>
      </c>
      <c r="M26">
        <f t="shared" si="6"/>
        <v>201</v>
      </c>
    </row>
    <row r="27" spans="1:13" ht="12.75">
      <c r="A27" s="2" t="str">
        <f t="shared" si="0"/>
        <v>24</v>
      </c>
      <c r="B27" s="2">
        <f t="shared" si="1"/>
      </c>
      <c r="C27" s="21" t="s">
        <v>35</v>
      </c>
      <c r="D27" s="20">
        <v>21130</v>
      </c>
      <c r="E27" s="3">
        <f t="shared" si="2"/>
        <v>378.5</v>
      </c>
      <c r="F27" s="19"/>
      <c r="G27" s="4">
        <v>15.5</v>
      </c>
      <c r="H27" s="5">
        <f t="shared" si="3"/>
        <v>301.5</v>
      </c>
      <c r="I27" s="4">
        <v>56</v>
      </c>
      <c r="J27" s="5">
        <f t="shared" si="4"/>
        <v>77</v>
      </c>
      <c r="L27">
        <f t="shared" si="5"/>
        <v>301.5</v>
      </c>
      <c r="M27">
        <f t="shared" si="6"/>
        <v>77</v>
      </c>
    </row>
    <row r="28" spans="1:13" ht="12.75">
      <c r="A28" s="2" t="str">
        <f t="shared" si="0"/>
        <v>25</v>
      </c>
      <c r="B28" s="2">
        <f t="shared" si="1"/>
      </c>
      <c r="C28" s="21" t="s">
        <v>107</v>
      </c>
      <c r="D28" s="20">
        <v>21897</v>
      </c>
      <c r="E28" s="3">
        <f t="shared" si="2"/>
        <v>321</v>
      </c>
      <c r="F28" s="19"/>
      <c r="G28" s="4" t="s">
        <v>3</v>
      </c>
      <c r="H28" s="5">
        <f t="shared" si="3"/>
        <v>0</v>
      </c>
      <c r="I28" s="4">
        <v>9</v>
      </c>
      <c r="J28" s="5">
        <f t="shared" si="4"/>
        <v>321</v>
      </c>
      <c r="L28">
        <f t="shared" si="5"/>
        <v>0</v>
      </c>
      <c r="M28">
        <f t="shared" si="6"/>
        <v>321</v>
      </c>
    </row>
    <row r="29" spans="1:13" ht="12.75">
      <c r="A29" s="2" t="str">
        <f t="shared" si="0"/>
        <v>26</v>
      </c>
      <c r="B29" s="2">
        <f t="shared" si="1"/>
      </c>
      <c r="C29" s="33" t="s">
        <v>285</v>
      </c>
      <c r="D29" s="20">
        <v>22374</v>
      </c>
      <c r="E29" s="3">
        <f t="shared" si="2"/>
        <v>315</v>
      </c>
      <c r="F29" s="19"/>
      <c r="G29" s="4" t="s">
        <v>3</v>
      </c>
      <c r="H29" s="5">
        <f t="shared" si="3"/>
        <v>0</v>
      </c>
      <c r="I29" s="4">
        <v>11</v>
      </c>
      <c r="J29" s="5">
        <f t="shared" si="4"/>
        <v>315</v>
      </c>
      <c r="L29">
        <f t="shared" si="5"/>
        <v>0</v>
      </c>
      <c r="M29">
        <f t="shared" si="6"/>
        <v>315</v>
      </c>
    </row>
    <row r="30" spans="1:13" ht="12.75">
      <c r="A30" s="2" t="str">
        <f t="shared" si="0"/>
        <v>27</v>
      </c>
      <c r="B30" s="2" t="str">
        <f t="shared" si="1"/>
        <v>#</v>
      </c>
      <c r="C30" s="21" t="s">
        <v>173</v>
      </c>
      <c r="D30" s="20">
        <v>18111</v>
      </c>
      <c r="E30" s="3">
        <f t="shared" si="2"/>
        <v>313.5</v>
      </c>
      <c r="F30" s="19"/>
      <c r="G30" s="4">
        <v>11.5</v>
      </c>
      <c r="H30" s="5">
        <f t="shared" si="3"/>
        <v>313.5</v>
      </c>
      <c r="I30" s="4" t="s">
        <v>3</v>
      </c>
      <c r="J30" s="5">
        <f t="shared" si="4"/>
        <v>0</v>
      </c>
      <c r="L30">
        <f t="shared" si="5"/>
        <v>313.5</v>
      </c>
      <c r="M30">
        <f t="shared" si="6"/>
        <v>0</v>
      </c>
    </row>
    <row r="31" spans="1:13" ht="12.75">
      <c r="A31" s="2" t="str">
        <f t="shared" si="0"/>
        <v>28</v>
      </c>
      <c r="B31" s="2">
        <f t="shared" si="1"/>
      </c>
      <c r="C31" s="21" t="s">
        <v>29</v>
      </c>
      <c r="D31" s="20">
        <v>19519</v>
      </c>
      <c r="E31" s="3">
        <f t="shared" si="2"/>
        <v>309</v>
      </c>
      <c r="F31" s="19"/>
      <c r="G31" s="4">
        <v>13</v>
      </c>
      <c r="H31" s="5">
        <f t="shared" si="3"/>
        <v>309</v>
      </c>
      <c r="I31" s="4" t="s">
        <v>3</v>
      </c>
      <c r="J31" s="5">
        <f t="shared" si="4"/>
        <v>0</v>
      </c>
      <c r="L31">
        <f t="shared" si="5"/>
        <v>309</v>
      </c>
      <c r="M31">
        <f t="shared" si="6"/>
        <v>0</v>
      </c>
    </row>
    <row r="32" spans="1:13" ht="12.75">
      <c r="A32" s="2" t="str">
        <f t="shared" si="0"/>
        <v>29</v>
      </c>
      <c r="B32" s="2">
        <f t="shared" si="1"/>
      </c>
      <c r="C32" s="33" t="s">
        <v>232</v>
      </c>
      <c r="D32" s="20">
        <v>19282</v>
      </c>
      <c r="E32" s="3">
        <f t="shared" si="2"/>
        <v>301</v>
      </c>
      <c r="F32" s="19"/>
      <c r="G32" s="4">
        <v>19</v>
      </c>
      <c r="H32" s="5">
        <f t="shared" si="3"/>
        <v>204</v>
      </c>
      <c r="I32" s="4">
        <v>36</v>
      </c>
      <c r="J32" s="5">
        <f t="shared" si="4"/>
        <v>97</v>
      </c>
      <c r="L32">
        <f t="shared" si="5"/>
        <v>204</v>
      </c>
      <c r="M32">
        <f t="shared" si="6"/>
        <v>97</v>
      </c>
    </row>
    <row r="33" spans="1:13" ht="12.75">
      <c r="A33" s="2" t="str">
        <f t="shared" si="0"/>
        <v>30</v>
      </c>
      <c r="B33" s="2" t="str">
        <f t="shared" si="1"/>
        <v>#</v>
      </c>
      <c r="C33" s="21" t="s">
        <v>15</v>
      </c>
      <c r="D33" s="20">
        <v>18785</v>
      </c>
      <c r="E33" s="3">
        <f t="shared" si="2"/>
        <v>300</v>
      </c>
      <c r="F33" s="19"/>
      <c r="G33" s="4" t="s">
        <v>3</v>
      </c>
      <c r="H33" s="5">
        <f t="shared" si="3"/>
        <v>0</v>
      </c>
      <c r="I33" s="4">
        <v>16</v>
      </c>
      <c r="J33" s="5">
        <f t="shared" si="4"/>
        <v>300</v>
      </c>
      <c r="L33">
        <f t="shared" si="5"/>
        <v>0</v>
      </c>
      <c r="M33">
        <f t="shared" si="6"/>
        <v>300</v>
      </c>
    </row>
    <row r="34" spans="1:13" ht="12.75">
      <c r="A34" s="2" t="str">
        <f t="shared" si="0"/>
        <v>31</v>
      </c>
      <c r="B34" s="2" t="str">
        <f t="shared" si="1"/>
        <v>#</v>
      </c>
      <c r="C34" s="21" t="s">
        <v>37</v>
      </c>
      <c r="D34" s="20">
        <v>17101</v>
      </c>
      <c r="E34" s="3">
        <f t="shared" si="2"/>
        <v>280</v>
      </c>
      <c r="F34" s="19"/>
      <c r="G34" s="4">
        <v>24</v>
      </c>
      <c r="H34" s="5">
        <f t="shared" si="3"/>
        <v>189</v>
      </c>
      <c r="I34" s="4">
        <v>42</v>
      </c>
      <c r="J34" s="5">
        <f t="shared" si="4"/>
        <v>91</v>
      </c>
      <c r="L34">
        <f t="shared" si="5"/>
        <v>189</v>
      </c>
      <c r="M34">
        <f t="shared" si="6"/>
        <v>91</v>
      </c>
    </row>
    <row r="35" spans="1:13" ht="12.75">
      <c r="A35" s="2" t="str">
        <f t="shared" si="0"/>
        <v>32</v>
      </c>
      <c r="B35" s="2" t="str">
        <f t="shared" si="1"/>
        <v>%</v>
      </c>
      <c r="C35" s="21" t="s">
        <v>28</v>
      </c>
      <c r="D35" s="20">
        <v>14494</v>
      </c>
      <c r="E35" s="3">
        <f t="shared" si="2"/>
        <v>272</v>
      </c>
      <c r="F35" s="19"/>
      <c r="G35" s="4">
        <v>29</v>
      </c>
      <c r="H35" s="5">
        <f t="shared" si="3"/>
        <v>174</v>
      </c>
      <c r="I35" s="4">
        <v>35</v>
      </c>
      <c r="J35" s="5">
        <f t="shared" si="4"/>
        <v>98</v>
      </c>
      <c r="L35">
        <f t="shared" si="5"/>
        <v>174</v>
      </c>
      <c r="M35">
        <f t="shared" si="6"/>
        <v>98</v>
      </c>
    </row>
    <row r="36" spans="1:13" ht="12.75">
      <c r="A36" s="2" t="str">
        <f t="shared" si="0"/>
        <v>33</v>
      </c>
      <c r="B36" s="2" t="str">
        <f aca="true" t="shared" si="7" ref="B36:B66">TRIM(IF(D36&lt;=V60Cutoff,"%",IF(D36&lt;=V50Cutoff,"#","")))</f>
        <v>%</v>
      </c>
      <c r="C36" s="21" t="s">
        <v>112</v>
      </c>
      <c r="D36" s="20">
        <v>15295</v>
      </c>
      <c r="E36" s="3">
        <f aca="true" t="shared" si="8" ref="E36:E67">F36+LARGE($L36:$M36,1)+LARGE($L36:$M36,2)</f>
        <v>267</v>
      </c>
      <c r="F36" s="19"/>
      <c r="G36" s="4">
        <v>25</v>
      </c>
      <c r="H36" s="5">
        <f aca="true" t="shared" si="9" ref="H36:H66">IF(OR(G36&gt;=65,ISNUMBER(G36)=FALSE),0,VLOOKUP(G36,PointTable,H$3,TRUE))</f>
        <v>186</v>
      </c>
      <c r="I36" s="4">
        <v>52</v>
      </c>
      <c r="J36" s="5">
        <f aca="true" t="shared" si="10" ref="J36:J66">IF(OR(I36&gt;=65,ISNUMBER(I36)=FALSE),0,VLOOKUP(I36,PointTable,J$3,TRUE))</f>
        <v>81</v>
      </c>
      <c r="L36">
        <f aca="true" t="shared" si="11" ref="L36:L66">H36</f>
        <v>186</v>
      </c>
      <c r="M36">
        <f aca="true" t="shared" si="12" ref="M36:M66">J36</f>
        <v>81</v>
      </c>
    </row>
    <row r="37" spans="1:13" ht="12.75">
      <c r="A37" s="2" t="str">
        <f t="shared" si="0"/>
        <v>34</v>
      </c>
      <c r="B37" s="2" t="str">
        <f t="shared" si="7"/>
        <v>%</v>
      </c>
      <c r="C37" s="21" t="s">
        <v>44</v>
      </c>
      <c r="D37" s="20">
        <v>15025</v>
      </c>
      <c r="E37" s="3">
        <f t="shared" si="8"/>
        <v>262</v>
      </c>
      <c r="F37" s="19"/>
      <c r="G37" s="4">
        <v>36</v>
      </c>
      <c r="H37" s="5">
        <f t="shared" si="9"/>
        <v>97</v>
      </c>
      <c r="I37" s="4">
        <v>32</v>
      </c>
      <c r="J37" s="5">
        <f t="shared" si="10"/>
        <v>165</v>
      </c>
      <c r="L37">
        <f t="shared" si="11"/>
        <v>97</v>
      </c>
      <c r="M37">
        <f t="shared" si="12"/>
        <v>165</v>
      </c>
    </row>
    <row r="38" spans="1:13" ht="12.75">
      <c r="A38" s="2" t="str">
        <f t="shared" si="0"/>
        <v>35</v>
      </c>
      <c r="B38" s="2">
        <f t="shared" si="7"/>
      </c>
      <c r="C38" s="21" t="s">
        <v>190</v>
      </c>
      <c r="D38" s="20">
        <v>21462</v>
      </c>
      <c r="E38" s="3">
        <f t="shared" si="8"/>
        <v>253</v>
      </c>
      <c r="F38" s="19"/>
      <c r="G38" s="4">
        <v>28</v>
      </c>
      <c r="H38" s="5">
        <f t="shared" si="9"/>
        <v>177</v>
      </c>
      <c r="I38" s="4">
        <v>57</v>
      </c>
      <c r="J38" s="5">
        <f t="shared" si="10"/>
        <v>76</v>
      </c>
      <c r="L38">
        <f t="shared" si="11"/>
        <v>177</v>
      </c>
      <c r="M38">
        <f t="shared" si="12"/>
        <v>76</v>
      </c>
    </row>
    <row r="39" spans="1:13" ht="12.75">
      <c r="A39" s="2" t="str">
        <f t="shared" si="0"/>
        <v>36</v>
      </c>
      <c r="B39" s="2">
        <f t="shared" si="7"/>
      </c>
      <c r="C39" s="33" t="s">
        <v>181</v>
      </c>
      <c r="D39" s="20">
        <v>22257</v>
      </c>
      <c r="E39" s="3">
        <f t="shared" si="8"/>
        <v>204</v>
      </c>
      <c r="F39" s="19"/>
      <c r="G39" s="4" t="s">
        <v>3</v>
      </c>
      <c r="H39" s="5">
        <f t="shared" si="9"/>
        <v>0</v>
      </c>
      <c r="I39" s="4">
        <v>19</v>
      </c>
      <c r="J39" s="5">
        <f t="shared" si="10"/>
        <v>204</v>
      </c>
      <c r="L39">
        <f t="shared" si="11"/>
        <v>0</v>
      </c>
      <c r="M39">
        <f t="shared" si="12"/>
        <v>204</v>
      </c>
    </row>
    <row r="40" spans="1:13" ht="12.75">
      <c r="A40" s="2" t="str">
        <f t="shared" si="0"/>
        <v>37</v>
      </c>
      <c r="B40" s="2" t="str">
        <f t="shared" si="7"/>
        <v>#</v>
      </c>
      <c r="C40" s="21" t="s">
        <v>40</v>
      </c>
      <c r="D40" s="20">
        <v>19054</v>
      </c>
      <c r="E40" s="3">
        <f t="shared" si="8"/>
        <v>198</v>
      </c>
      <c r="F40" s="19"/>
      <c r="G40" s="4">
        <v>21</v>
      </c>
      <c r="H40" s="5">
        <f t="shared" si="9"/>
        <v>198</v>
      </c>
      <c r="I40" s="4" t="s">
        <v>3</v>
      </c>
      <c r="J40" s="5">
        <f t="shared" si="10"/>
        <v>0</v>
      </c>
      <c r="L40">
        <f t="shared" si="11"/>
        <v>198</v>
      </c>
      <c r="M40">
        <f t="shared" si="12"/>
        <v>0</v>
      </c>
    </row>
    <row r="41" spans="1:13" ht="12.75">
      <c r="A41" s="2" t="str">
        <f t="shared" si="0"/>
        <v>38T</v>
      </c>
      <c r="B41" s="2" t="str">
        <f t="shared" si="7"/>
        <v>#</v>
      </c>
      <c r="C41" s="21" t="s">
        <v>34</v>
      </c>
      <c r="D41" s="20">
        <v>16873</v>
      </c>
      <c r="E41" s="3">
        <f t="shared" si="8"/>
        <v>192</v>
      </c>
      <c r="F41" s="19"/>
      <c r="G41" s="4" t="s">
        <v>3</v>
      </c>
      <c r="H41" s="5">
        <f t="shared" si="9"/>
        <v>0</v>
      </c>
      <c r="I41" s="4">
        <v>23</v>
      </c>
      <c r="J41" s="5">
        <f t="shared" si="10"/>
        <v>192</v>
      </c>
      <c r="L41">
        <f t="shared" si="11"/>
        <v>0</v>
      </c>
      <c r="M41">
        <f t="shared" si="12"/>
        <v>192</v>
      </c>
    </row>
    <row r="42" spans="1:13" ht="12.75">
      <c r="A42" s="2" t="str">
        <f t="shared" si="0"/>
        <v>38T</v>
      </c>
      <c r="B42" s="2">
        <f t="shared" si="7"/>
      </c>
      <c r="C42" s="21" t="s">
        <v>119</v>
      </c>
      <c r="D42" s="20">
        <v>20585</v>
      </c>
      <c r="E42" s="3">
        <f t="shared" si="8"/>
        <v>192</v>
      </c>
      <c r="F42" s="19"/>
      <c r="G42" s="4">
        <v>23</v>
      </c>
      <c r="H42" s="5">
        <f t="shared" si="9"/>
        <v>192</v>
      </c>
      <c r="I42" s="4" t="s">
        <v>3</v>
      </c>
      <c r="J42" s="5">
        <f t="shared" si="10"/>
        <v>0</v>
      </c>
      <c r="L42">
        <f t="shared" si="11"/>
        <v>192</v>
      </c>
      <c r="M42">
        <f t="shared" si="12"/>
        <v>0</v>
      </c>
    </row>
    <row r="43" spans="1:13" ht="12.75">
      <c r="A43" s="2" t="str">
        <f t="shared" si="0"/>
        <v>40</v>
      </c>
      <c r="B43" s="2" t="str">
        <f t="shared" si="7"/>
        <v>#</v>
      </c>
      <c r="C43" s="21" t="s">
        <v>142</v>
      </c>
      <c r="D43" s="20">
        <v>17311</v>
      </c>
      <c r="E43" s="3">
        <f t="shared" si="8"/>
        <v>190</v>
      </c>
      <c r="F43" s="19"/>
      <c r="G43" s="4">
        <v>39</v>
      </c>
      <c r="H43" s="5">
        <f t="shared" si="9"/>
        <v>94</v>
      </c>
      <c r="I43" s="4">
        <v>37</v>
      </c>
      <c r="J43" s="5">
        <f t="shared" si="10"/>
        <v>96</v>
      </c>
      <c r="L43">
        <f t="shared" si="11"/>
        <v>94</v>
      </c>
      <c r="M43">
        <f t="shared" si="12"/>
        <v>96</v>
      </c>
    </row>
    <row r="44" spans="1:13" ht="12.75">
      <c r="A44" s="2" t="str">
        <f t="shared" si="0"/>
        <v>41</v>
      </c>
      <c r="B44" s="2" t="str">
        <f t="shared" si="7"/>
        <v>#</v>
      </c>
      <c r="C44" s="21" t="s">
        <v>25</v>
      </c>
      <c r="D44" s="20">
        <v>16570</v>
      </c>
      <c r="E44" s="3">
        <f t="shared" si="8"/>
        <v>188</v>
      </c>
      <c r="F44" s="19"/>
      <c r="G44" s="4">
        <v>38</v>
      </c>
      <c r="H44" s="5">
        <f t="shared" si="9"/>
        <v>95</v>
      </c>
      <c r="I44" s="4">
        <v>40</v>
      </c>
      <c r="J44" s="5">
        <f t="shared" si="10"/>
        <v>93</v>
      </c>
      <c r="L44">
        <f t="shared" si="11"/>
        <v>95</v>
      </c>
      <c r="M44">
        <f t="shared" si="12"/>
        <v>93</v>
      </c>
    </row>
    <row r="45" spans="1:13" ht="12.75">
      <c r="A45" s="2" t="str">
        <f t="shared" si="0"/>
        <v>42</v>
      </c>
      <c r="B45" s="2" t="str">
        <f t="shared" si="7"/>
        <v>#</v>
      </c>
      <c r="C45" s="33" t="s">
        <v>229</v>
      </c>
      <c r="D45" s="20">
        <v>17069</v>
      </c>
      <c r="E45" s="3">
        <f t="shared" si="8"/>
        <v>187</v>
      </c>
      <c r="F45" s="19"/>
      <c r="G45" s="4">
        <v>45</v>
      </c>
      <c r="H45" s="5">
        <f t="shared" si="9"/>
        <v>88</v>
      </c>
      <c r="I45" s="4">
        <v>34</v>
      </c>
      <c r="J45" s="5">
        <f t="shared" si="10"/>
        <v>99</v>
      </c>
      <c r="L45">
        <f t="shared" si="11"/>
        <v>88</v>
      </c>
      <c r="M45">
        <f t="shared" si="12"/>
        <v>99</v>
      </c>
    </row>
    <row r="46" spans="1:13" ht="12.75">
      <c r="A46" s="2" t="str">
        <f t="shared" si="0"/>
        <v>43T</v>
      </c>
      <c r="B46" s="2" t="str">
        <f t="shared" si="7"/>
        <v>%</v>
      </c>
      <c r="C46" s="21" t="s">
        <v>16</v>
      </c>
      <c r="D46" s="20">
        <v>12362</v>
      </c>
      <c r="E46" s="3">
        <f t="shared" si="8"/>
        <v>186</v>
      </c>
      <c r="F46" s="19"/>
      <c r="G46" s="4">
        <v>37</v>
      </c>
      <c r="H46" s="5">
        <f t="shared" si="9"/>
        <v>96</v>
      </c>
      <c r="I46" s="4">
        <v>43</v>
      </c>
      <c r="J46" s="5">
        <f t="shared" si="10"/>
        <v>90</v>
      </c>
      <c r="L46">
        <f t="shared" si="11"/>
        <v>96</v>
      </c>
      <c r="M46">
        <f t="shared" si="12"/>
        <v>90</v>
      </c>
    </row>
    <row r="47" spans="1:13" ht="12.75">
      <c r="A47" s="2" t="str">
        <f t="shared" si="0"/>
        <v>43T</v>
      </c>
      <c r="B47" s="2">
        <f t="shared" si="7"/>
      </c>
      <c r="C47" s="33" t="s">
        <v>286</v>
      </c>
      <c r="D47" s="20">
        <v>22326</v>
      </c>
      <c r="E47" s="3">
        <f t="shared" si="8"/>
        <v>186</v>
      </c>
      <c r="F47" s="19"/>
      <c r="G47" s="4" t="s">
        <v>3</v>
      </c>
      <c r="H47" s="5">
        <f t="shared" si="9"/>
        <v>0</v>
      </c>
      <c r="I47" s="4">
        <v>25</v>
      </c>
      <c r="J47" s="5">
        <f t="shared" si="10"/>
        <v>186</v>
      </c>
      <c r="L47">
        <f t="shared" si="11"/>
        <v>0</v>
      </c>
      <c r="M47">
        <f t="shared" si="12"/>
        <v>186</v>
      </c>
    </row>
    <row r="48" spans="1:13" ht="12.75">
      <c r="A48" s="2" t="str">
        <f t="shared" si="0"/>
        <v>45</v>
      </c>
      <c r="B48" s="2" t="str">
        <f t="shared" si="7"/>
        <v>#</v>
      </c>
      <c r="C48" s="21" t="s">
        <v>141</v>
      </c>
      <c r="D48" s="20">
        <v>18979</v>
      </c>
      <c r="E48" s="3">
        <f t="shared" si="8"/>
        <v>184</v>
      </c>
      <c r="F48" s="19"/>
      <c r="G48" s="4">
        <v>34</v>
      </c>
      <c r="H48" s="5">
        <f t="shared" si="9"/>
        <v>99</v>
      </c>
      <c r="I48" s="4">
        <v>48</v>
      </c>
      <c r="J48" s="5">
        <f t="shared" si="10"/>
        <v>85</v>
      </c>
      <c r="L48">
        <f t="shared" si="11"/>
        <v>99</v>
      </c>
      <c r="M48">
        <f t="shared" si="12"/>
        <v>85</v>
      </c>
    </row>
    <row r="49" spans="1:13" ht="12.75">
      <c r="A49" s="2" t="str">
        <f t="shared" si="0"/>
        <v>46</v>
      </c>
      <c r="B49" s="2">
        <f t="shared" si="7"/>
      </c>
      <c r="C49" s="33" t="s">
        <v>7</v>
      </c>
      <c r="D49" s="20">
        <v>20945</v>
      </c>
      <c r="E49" s="3">
        <f t="shared" si="8"/>
        <v>183</v>
      </c>
      <c r="F49" s="19"/>
      <c r="G49" s="4" t="s">
        <v>3</v>
      </c>
      <c r="H49" s="5">
        <f t="shared" si="9"/>
        <v>0</v>
      </c>
      <c r="I49" s="4">
        <v>26</v>
      </c>
      <c r="J49" s="5">
        <f t="shared" si="10"/>
        <v>183</v>
      </c>
      <c r="L49">
        <f t="shared" si="11"/>
        <v>0</v>
      </c>
      <c r="M49">
        <f t="shared" si="12"/>
        <v>183</v>
      </c>
    </row>
    <row r="50" spans="1:13" ht="12.75">
      <c r="A50" s="2" t="str">
        <f t="shared" si="0"/>
        <v>47</v>
      </c>
      <c r="B50" s="2">
        <f t="shared" si="7"/>
      </c>
      <c r="C50" s="21" t="s">
        <v>11</v>
      </c>
      <c r="D50" s="20">
        <v>20934</v>
      </c>
      <c r="E50" s="3">
        <f t="shared" si="8"/>
        <v>182</v>
      </c>
      <c r="F50" s="19"/>
      <c r="G50" s="4">
        <v>33</v>
      </c>
      <c r="H50" s="5">
        <f t="shared" si="9"/>
        <v>100</v>
      </c>
      <c r="I50" s="4">
        <v>51</v>
      </c>
      <c r="J50" s="5">
        <f t="shared" si="10"/>
        <v>82</v>
      </c>
      <c r="L50">
        <f t="shared" si="11"/>
        <v>100</v>
      </c>
      <c r="M50">
        <f t="shared" si="12"/>
        <v>82</v>
      </c>
    </row>
    <row r="51" spans="1:13" ht="12.75">
      <c r="A51" s="2" t="str">
        <f t="shared" si="0"/>
        <v>48</v>
      </c>
      <c r="B51" s="2" t="str">
        <f t="shared" si="7"/>
        <v>#</v>
      </c>
      <c r="C51" s="21" t="s">
        <v>39</v>
      </c>
      <c r="D51" s="20">
        <v>17308</v>
      </c>
      <c r="E51" s="3">
        <f t="shared" si="8"/>
        <v>180</v>
      </c>
      <c r="F51" s="19"/>
      <c r="G51" s="4">
        <v>40</v>
      </c>
      <c r="H51" s="5">
        <f t="shared" si="9"/>
        <v>93</v>
      </c>
      <c r="I51" s="4">
        <v>46</v>
      </c>
      <c r="J51" s="5">
        <f t="shared" si="10"/>
        <v>87</v>
      </c>
      <c r="L51">
        <f t="shared" si="11"/>
        <v>93</v>
      </c>
      <c r="M51">
        <f t="shared" si="12"/>
        <v>87</v>
      </c>
    </row>
    <row r="52" spans="1:13" ht="12.75">
      <c r="A52" s="2" t="str">
        <f t="shared" si="0"/>
        <v>49T</v>
      </c>
      <c r="B52" s="2">
        <f t="shared" si="7"/>
      </c>
      <c r="C52" s="21" t="s">
        <v>192</v>
      </c>
      <c r="D52" s="20">
        <v>19415</v>
      </c>
      <c r="E52" s="3">
        <f t="shared" si="8"/>
        <v>177</v>
      </c>
      <c r="F52" s="19"/>
      <c r="G52" s="4">
        <v>42</v>
      </c>
      <c r="H52" s="5">
        <f t="shared" si="9"/>
        <v>91</v>
      </c>
      <c r="I52" s="4">
        <v>47</v>
      </c>
      <c r="J52" s="5">
        <f t="shared" si="10"/>
        <v>86</v>
      </c>
      <c r="L52">
        <f t="shared" si="11"/>
        <v>91</v>
      </c>
      <c r="M52">
        <f t="shared" si="12"/>
        <v>86</v>
      </c>
    </row>
    <row r="53" spans="1:13" ht="12.75">
      <c r="A53" s="2" t="str">
        <f t="shared" si="0"/>
        <v>49T</v>
      </c>
      <c r="B53" s="2" t="str">
        <f t="shared" si="7"/>
        <v>#</v>
      </c>
      <c r="C53" s="33" t="s">
        <v>287</v>
      </c>
      <c r="D53" s="20">
        <v>17713</v>
      </c>
      <c r="E53" s="3">
        <f t="shared" si="8"/>
        <v>177</v>
      </c>
      <c r="F53" s="19"/>
      <c r="G53" s="4" t="s">
        <v>3</v>
      </c>
      <c r="H53" s="5">
        <f t="shared" si="9"/>
        <v>0</v>
      </c>
      <c r="I53" s="4">
        <v>28</v>
      </c>
      <c r="J53" s="5">
        <f t="shared" si="10"/>
        <v>177</v>
      </c>
      <c r="L53">
        <f t="shared" si="11"/>
        <v>0</v>
      </c>
      <c r="M53">
        <f t="shared" si="12"/>
        <v>177</v>
      </c>
    </row>
    <row r="54" spans="1:13" ht="12.75">
      <c r="A54" s="2" t="str">
        <f t="shared" si="0"/>
        <v>51</v>
      </c>
      <c r="B54" s="2">
        <f t="shared" si="7"/>
      </c>
      <c r="C54" s="33" t="s">
        <v>316</v>
      </c>
      <c r="D54" s="20">
        <v>19967</v>
      </c>
      <c r="E54" s="3">
        <f t="shared" si="8"/>
        <v>174</v>
      </c>
      <c r="F54" s="19"/>
      <c r="G54" s="4" t="s">
        <v>3</v>
      </c>
      <c r="H54" s="5">
        <f t="shared" si="9"/>
        <v>0</v>
      </c>
      <c r="I54" s="4">
        <v>29</v>
      </c>
      <c r="J54" s="5">
        <f t="shared" si="10"/>
        <v>174</v>
      </c>
      <c r="L54">
        <f t="shared" si="11"/>
        <v>0</v>
      </c>
      <c r="M54">
        <f t="shared" si="12"/>
        <v>174</v>
      </c>
    </row>
    <row r="55" spans="1:13" ht="12.75">
      <c r="A55" s="2" t="str">
        <f t="shared" si="0"/>
        <v>52T</v>
      </c>
      <c r="B55" s="2">
        <f t="shared" si="7"/>
      </c>
      <c r="C55" s="33" t="s">
        <v>225</v>
      </c>
      <c r="D55" s="20">
        <v>22376</v>
      </c>
      <c r="E55" s="3">
        <f t="shared" si="8"/>
        <v>171</v>
      </c>
      <c r="F55" s="19"/>
      <c r="G55" s="4">
        <v>30</v>
      </c>
      <c r="H55" s="5">
        <f t="shared" si="9"/>
        <v>171</v>
      </c>
      <c r="I55" s="4" t="s">
        <v>3</v>
      </c>
      <c r="J55" s="5">
        <f t="shared" si="10"/>
        <v>0</v>
      </c>
      <c r="L55">
        <f t="shared" si="11"/>
        <v>171</v>
      </c>
      <c r="M55">
        <f t="shared" si="12"/>
        <v>0</v>
      </c>
    </row>
    <row r="56" spans="1:13" ht="12.75">
      <c r="A56" s="2" t="str">
        <f t="shared" si="0"/>
        <v>52T</v>
      </c>
      <c r="B56" s="2" t="str">
        <f t="shared" si="7"/>
        <v>%</v>
      </c>
      <c r="C56" s="21" t="s">
        <v>86</v>
      </c>
      <c r="D56" s="20">
        <v>8902</v>
      </c>
      <c r="E56" s="3">
        <f t="shared" si="8"/>
        <v>171</v>
      </c>
      <c r="F56" s="19"/>
      <c r="G56" s="4" t="s">
        <v>3</v>
      </c>
      <c r="H56" s="5">
        <f t="shared" si="9"/>
        <v>0</v>
      </c>
      <c r="I56" s="4">
        <v>30</v>
      </c>
      <c r="J56" s="5">
        <f t="shared" si="10"/>
        <v>171</v>
      </c>
      <c r="L56">
        <f t="shared" si="11"/>
        <v>0</v>
      </c>
      <c r="M56">
        <f t="shared" si="12"/>
        <v>171</v>
      </c>
    </row>
    <row r="57" spans="1:13" ht="12.75">
      <c r="A57" s="2" t="str">
        <f t="shared" si="0"/>
        <v>54</v>
      </c>
      <c r="B57" s="2">
        <f t="shared" si="7"/>
      </c>
      <c r="C57" s="33" t="s">
        <v>282</v>
      </c>
      <c r="D57" s="20">
        <v>22339</v>
      </c>
      <c r="E57" s="3">
        <f t="shared" si="8"/>
        <v>168</v>
      </c>
      <c r="F57" s="19"/>
      <c r="G57" s="4" t="s">
        <v>3</v>
      </c>
      <c r="H57" s="5">
        <f t="shared" si="9"/>
        <v>0</v>
      </c>
      <c r="I57" s="4">
        <v>31</v>
      </c>
      <c r="J57" s="5">
        <f t="shared" si="10"/>
        <v>168</v>
      </c>
      <c r="L57">
        <f t="shared" si="11"/>
        <v>0</v>
      </c>
      <c r="M57">
        <f t="shared" si="12"/>
        <v>168</v>
      </c>
    </row>
    <row r="58" spans="1:13" ht="12.75">
      <c r="A58" s="2" t="str">
        <f t="shared" si="0"/>
        <v>55</v>
      </c>
      <c r="B58" s="2" t="str">
        <f t="shared" si="7"/>
        <v>%</v>
      </c>
      <c r="C58" s="21" t="s">
        <v>116</v>
      </c>
      <c r="D58" s="20">
        <v>14597</v>
      </c>
      <c r="E58" s="3">
        <f t="shared" si="8"/>
        <v>167.5</v>
      </c>
      <c r="F58" s="19"/>
      <c r="G58" s="4">
        <v>57.5</v>
      </c>
      <c r="H58" s="5">
        <f t="shared" si="9"/>
        <v>75.5</v>
      </c>
      <c r="I58" s="4">
        <v>41</v>
      </c>
      <c r="J58" s="5">
        <f t="shared" si="10"/>
        <v>92</v>
      </c>
      <c r="L58">
        <f t="shared" si="11"/>
        <v>75.5</v>
      </c>
      <c r="M58">
        <f t="shared" si="12"/>
        <v>92</v>
      </c>
    </row>
    <row r="59" spans="1:13" ht="12.75">
      <c r="A59" s="2" t="str">
        <f t="shared" si="0"/>
        <v>56</v>
      </c>
      <c r="B59" s="2" t="str">
        <f t="shared" si="7"/>
        <v>#</v>
      </c>
      <c r="C59" s="21" t="s">
        <v>41</v>
      </c>
      <c r="D59" s="20">
        <v>16161</v>
      </c>
      <c r="E59" s="3">
        <f t="shared" si="8"/>
        <v>165</v>
      </c>
      <c r="F59" s="19"/>
      <c r="G59" s="4">
        <v>32</v>
      </c>
      <c r="H59" s="5">
        <f t="shared" si="9"/>
        <v>165</v>
      </c>
      <c r="I59" s="4" t="s">
        <v>3</v>
      </c>
      <c r="J59" s="5">
        <f t="shared" si="10"/>
        <v>0</v>
      </c>
      <c r="L59">
        <f t="shared" si="11"/>
        <v>165</v>
      </c>
      <c r="M59">
        <f t="shared" si="12"/>
        <v>0</v>
      </c>
    </row>
    <row r="60" spans="1:13" ht="12.75">
      <c r="A60" s="2" t="str">
        <f t="shared" si="0"/>
        <v>57</v>
      </c>
      <c r="B60" s="2">
        <f t="shared" si="7"/>
      </c>
      <c r="C60" s="33" t="s">
        <v>242</v>
      </c>
      <c r="D60" s="20">
        <v>21384</v>
      </c>
      <c r="E60" s="3">
        <f t="shared" si="8"/>
        <v>157</v>
      </c>
      <c r="F60" s="19"/>
      <c r="G60" s="4">
        <v>47</v>
      </c>
      <c r="H60" s="5">
        <f t="shared" si="9"/>
        <v>86</v>
      </c>
      <c r="I60" s="4">
        <v>62</v>
      </c>
      <c r="J60" s="5">
        <f t="shared" si="10"/>
        <v>71</v>
      </c>
      <c r="L60">
        <f t="shared" si="11"/>
        <v>86</v>
      </c>
      <c r="M60">
        <f t="shared" si="12"/>
        <v>71</v>
      </c>
    </row>
    <row r="61" spans="1:13" ht="12.75">
      <c r="A61" s="2" t="str">
        <f t="shared" si="0"/>
        <v>58</v>
      </c>
      <c r="B61" s="2">
        <f t="shared" si="7"/>
      </c>
      <c r="C61" s="21" t="s">
        <v>193</v>
      </c>
      <c r="D61" s="20">
        <v>20366</v>
      </c>
      <c r="E61" s="3">
        <f t="shared" si="8"/>
        <v>156</v>
      </c>
      <c r="F61" s="19"/>
      <c r="G61" s="4">
        <v>51</v>
      </c>
      <c r="H61" s="5">
        <f t="shared" si="9"/>
        <v>82</v>
      </c>
      <c r="I61" s="4">
        <v>59</v>
      </c>
      <c r="J61" s="5">
        <f t="shared" si="10"/>
        <v>74</v>
      </c>
      <c r="L61">
        <f t="shared" si="11"/>
        <v>82</v>
      </c>
      <c r="M61">
        <f t="shared" si="12"/>
        <v>74</v>
      </c>
    </row>
    <row r="62" spans="1:13" ht="12.75">
      <c r="A62" s="2" t="str">
        <f t="shared" si="0"/>
        <v>59</v>
      </c>
      <c r="B62" s="2" t="str">
        <f t="shared" si="7"/>
        <v>#</v>
      </c>
      <c r="C62" s="33" t="s">
        <v>245</v>
      </c>
      <c r="D62" s="20">
        <v>17603</v>
      </c>
      <c r="E62" s="3">
        <f t="shared" si="8"/>
        <v>147.5</v>
      </c>
      <c r="F62" s="19"/>
      <c r="G62" s="4">
        <v>57.5</v>
      </c>
      <c r="H62" s="5">
        <f t="shared" si="9"/>
        <v>75.5</v>
      </c>
      <c r="I62" s="4">
        <v>61</v>
      </c>
      <c r="J62" s="5">
        <f t="shared" si="10"/>
        <v>72</v>
      </c>
      <c r="L62">
        <f t="shared" si="11"/>
        <v>75.5</v>
      </c>
      <c r="M62">
        <f t="shared" si="12"/>
        <v>72</v>
      </c>
    </row>
    <row r="63" spans="1:13" ht="12.75">
      <c r="A63" s="2" t="str">
        <f t="shared" si="0"/>
        <v>60</v>
      </c>
      <c r="B63" s="2" t="str">
        <f t="shared" si="7"/>
        <v>%</v>
      </c>
      <c r="C63" s="21" t="s">
        <v>154</v>
      </c>
      <c r="D63" s="20">
        <v>12614</v>
      </c>
      <c r="E63" s="3">
        <f t="shared" si="8"/>
        <v>141.5</v>
      </c>
      <c r="F63" s="19"/>
      <c r="G63" s="4">
        <v>61.5</v>
      </c>
      <c r="H63" s="5">
        <f t="shared" si="9"/>
        <v>71.5</v>
      </c>
      <c r="I63" s="4">
        <v>63</v>
      </c>
      <c r="J63" s="5">
        <f t="shared" si="10"/>
        <v>70</v>
      </c>
      <c r="L63">
        <f t="shared" si="11"/>
        <v>71.5</v>
      </c>
      <c r="M63">
        <f t="shared" si="12"/>
        <v>70</v>
      </c>
    </row>
    <row r="64" spans="1:13" ht="12.75">
      <c r="A64" s="2" t="str">
        <f t="shared" si="0"/>
        <v>61</v>
      </c>
      <c r="B64" s="2" t="str">
        <f t="shared" si="7"/>
        <v>#</v>
      </c>
      <c r="C64" s="21" t="s">
        <v>152</v>
      </c>
      <c r="D64" s="20">
        <v>17498</v>
      </c>
      <c r="E64" s="3">
        <f t="shared" si="8"/>
        <v>100</v>
      </c>
      <c r="F64" s="19"/>
      <c r="G64" s="4" t="s">
        <v>3</v>
      </c>
      <c r="H64" s="5">
        <f t="shared" si="9"/>
        <v>0</v>
      </c>
      <c r="I64" s="4">
        <v>33</v>
      </c>
      <c r="J64" s="5">
        <f t="shared" si="10"/>
        <v>100</v>
      </c>
      <c r="L64">
        <f t="shared" si="11"/>
        <v>0</v>
      </c>
      <c r="M64">
        <f t="shared" si="12"/>
        <v>100</v>
      </c>
    </row>
    <row r="65" spans="1:13" ht="12.75">
      <c r="A65" s="2" t="str">
        <f t="shared" si="0"/>
        <v>62</v>
      </c>
      <c r="B65" s="2">
        <f t="shared" si="7"/>
      </c>
      <c r="C65" s="21" t="s">
        <v>108</v>
      </c>
      <c r="D65" s="20">
        <v>21375</v>
      </c>
      <c r="E65" s="3">
        <f t="shared" si="8"/>
        <v>98</v>
      </c>
      <c r="F65" s="19"/>
      <c r="G65" s="4">
        <v>35</v>
      </c>
      <c r="H65" s="5">
        <f t="shared" si="9"/>
        <v>98</v>
      </c>
      <c r="I65" s="4" t="s">
        <v>3</v>
      </c>
      <c r="J65" s="5">
        <f t="shared" si="10"/>
        <v>0</v>
      </c>
      <c r="L65">
        <f t="shared" si="11"/>
        <v>98</v>
      </c>
      <c r="M65">
        <f t="shared" si="12"/>
        <v>0</v>
      </c>
    </row>
    <row r="66" spans="1:13" ht="12.75">
      <c r="A66" s="2" t="str">
        <f t="shared" si="0"/>
        <v>63</v>
      </c>
      <c r="B66" s="2">
        <f t="shared" si="7"/>
      </c>
      <c r="C66" s="21" t="s">
        <v>170</v>
      </c>
      <c r="D66" s="20">
        <v>22084</v>
      </c>
      <c r="E66" s="3">
        <f t="shared" si="8"/>
        <v>95</v>
      </c>
      <c r="F66" s="19"/>
      <c r="G66" s="4" t="s">
        <v>3</v>
      </c>
      <c r="H66" s="5">
        <f t="shared" si="9"/>
        <v>0</v>
      </c>
      <c r="I66" s="4">
        <v>38</v>
      </c>
      <c r="J66" s="5">
        <f t="shared" si="10"/>
        <v>95</v>
      </c>
      <c r="L66">
        <f t="shared" si="11"/>
        <v>0</v>
      </c>
      <c r="M66">
        <f t="shared" si="12"/>
        <v>95</v>
      </c>
    </row>
    <row r="67" spans="1:13" ht="12.75">
      <c r="A67" s="2" t="str">
        <f t="shared" si="0"/>
        <v>64</v>
      </c>
      <c r="B67" s="2">
        <f aca="true" t="shared" si="13" ref="B67:B72">TRIM(IF(D67&lt;=V60Cutoff,"%",IF(D67&lt;=V50Cutoff,"#","")))</f>
      </c>
      <c r="C67" s="21" t="s">
        <v>185</v>
      </c>
      <c r="D67" s="20">
        <v>20338</v>
      </c>
      <c r="E67" s="3">
        <f t="shared" si="8"/>
        <v>94</v>
      </c>
      <c r="F67" s="19"/>
      <c r="G67" s="4" t="s">
        <v>3</v>
      </c>
      <c r="H67" s="5">
        <f aca="true" t="shared" si="14" ref="H67:H93">IF(OR(G67&gt;=65,ISNUMBER(G67)=FALSE),0,VLOOKUP(G67,PointTable,H$3,TRUE))</f>
        <v>0</v>
      </c>
      <c r="I67" s="4">
        <v>39</v>
      </c>
      <c r="J67" s="5">
        <f aca="true" t="shared" si="15" ref="J67:J93">IF(OR(I67&gt;=65,ISNUMBER(I67)=FALSE),0,VLOOKUP(I67,PointTable,J$3,TRUE))</f>
        <v>94</v>
      </c>
      <c r="L67">
        <f aca="true" t="shared" si="16" ref="L67:L72">H67</f>
        <v>0</v>
      </c>
      <c r="M67">
        <f aca="true" t="shared" si="17" ref="M67:M72">J67</f>
        <v>94</v>
      </c>
    </row>
    <row r="68" spans="1:13" ht="12.75">
      <c r="A68" s="2" t="str">
        <f t="shared" si="0"/>
        <v>65</v>
      </c>
      <c r="B68" s="2">
        <f t="shared" si="13"/>
      </c>
      <c r="C68" s="33" t="s">
        <v>241</v>
      </c>
      <c r="D68" s="20">
        <v>21735</v>
      </c>
      <c r="E68" s="3">
        <f aca="true" t="shared" si="18" ref="E68:E93">F68+LARGE($L68:$M68,1)+LARGE($L68:$M68,2)</f>
        <v>90</v>
      </c>
      <c r="F68" s="19"/>
      <c r="G68" s="4">
        <v>43</v>
      </c>
      <c r="H68" s="5">
        <f t="shared" si="14"/>
        <v>90</v>
      </c>
      <c r="I68" s="4" t="s">
        <v>3</v>
      </c>
      <c r="J68" s="5">
        <f t="shared" si="15"/>
        <v>0</v>
      </c>
      <c r="L68">
        <f t="shared" si="16"/>
        <v>90</v>
      </c>
      <c r="M68">
        <f t="shared" si="17"/>
        <v>0</v>
      </c>
    </row>
    <row r="69" spans="1:13" ht="12.75">
      <c r="A69" s="2" t="str">
        <f t="shared" si="0"/>
        <v>66T</v>
      </c>
      <c r="B69" s="2" t="str">
        <f t="shared" si="13"/>
        <v>#</v>
      </c>
      <c r="C69" s="21" t="s">
        <v>186</v>
      </c>
      <c r="D69" s="20">
        <v>19079</v>
      </c>
      <c r="E69" s="3">
        <f t="shared" si="18"/>
        <v>89</v>
      </c>
      <c r="F69" s="19"/>
      <c r="G69" s="4">
        <v>44</v>
      </c>
      <c r="H69" s="5">
        <f t="shared" si="14"/>
        <v>89</v>
      </c>
      <c r="I69" s="4" t="s">
        <v>3</v>
      </c>
      <c r="J69" s="5">
        <f t="shared" si="15"/>
        <v>0</v>
      </c>
      <c r="L69">
        <f t="shared" si="16"/>
        <v>89</v>
      </c>
      <c r="M69">
        <f t="shared" si="17"/>
        <v>0</v>
      </c>
    </row>
    <row r="70" spans="1:13" ht="12.75">
      <c r="A70" s="2" t="str">
        <f t="shared" si="0"/>
        <v>66T</v>
      </c>
      <c r="B70" s="2">
        <f t="shared" si="13"/>
      </c>
      <c r="C70" s="33" t="s">
        <v>288</v>
      </c>
      <c r="D70" s="20">
        <v>20466</v>
      </c>
      <c r="E70" s="3">
        <f t="shared" si="18"/>
        <v>89</v>
      </c>
      <c r="F70" s="19"/>
      <c r="G70" s="4" t="s">
        <v>3</v>
      </c>
      <c r="H70" s="5">
        <f t="shared" si="14"/>
        <v>0</v>
      </c>
      <c r="I70" s="4">
        <v>44</v>
      </c>
      <c r="J70" s="5">
        <f t="shared" si="15"/>
        <v>89</v>
      </c>
      <c r="L70">
        <f t="shared" si="16"/>
        <v>0</v>
      </c>
      <c r="M70">
        <f t="shared" si="17"/>
        <v>89</v>
      </c>
    </row>
    <row r="71" spans="1:13" ht="12.75">
      <c r="A71" s="2" t="str">
        <f t="shared" si="0"/>
        <v>68</v>
      </c>
      <c r="B71" s="2">
        <f t="shared" si="13"/>
      </c>
      <c r="C71" s="33" t="s">
        <v>289</v>
      </c>
      <c r="D71" s="20">
        <v>20041</v>
      </c>
      <c r="E71" s="3">
        <f t="shared" si="18"/>
        <v>88</v>
      </c>
      <c r="F71" s="19"/>
      <c r="G71" s="4" t="s">
        <v>3</v>
      </c>
      <c r="H71" s="5">
        <f t="shared" si="14"/>
        <v>0</v>
      </c>
      <c r="I71" s="4">
        <v>45</v>
      </c>
      <c r="J71" s="5">
        <f t="shared" si="15"/>
        <v>88</v>
      </c>
      <c r="L71">
        <f t="shared" si="16"/>
        <v>0</v>
      </c>
      <c r="M71">
        <f t="shared" si="17"/>
        <v>88</v>
      </c>
    </row>
    <row r="72" spans="1:13" ht="12.75">
      <c r="A72" s="2" t="str">
        <f t="shared" si="0"/>
        <v>69</v>
      </c>
      <c r="B72" s="2">
        <f t="shared" si="13"/>
      </c>
      <c r="C72" s="21" t="s">
        <v>187</v>
      </c>
      <c r="D72" s="20">
        <v>21367</v>
      </c>
      <c r="E72" s="3">
        <f t="shared" si="18"/>
        <v>87</v>
      </c>
      <c r="F72" s="19"/>
      <c r="G72" s="4">
        <v>46</v>
      </c>
      <c r="H72" s="5">
        <f t="shared" si="14"/>
        <v>87</v>
      </c>
      <c r="I72" s="4" t="s">
        <v>3</v>
      </c>
      <c r="J72" s="5">
        <f t="shared" si="15"/>
        <v>0</v>
      </c>
      <c r="L72">
        <f t="shared" si="16"/>
        <v>87</v>
      </c>
      <c r="M72">
        <f t="shared" si="17"/>
        <v>0</v>
      </c>
    </row>
    <row r="73" spans="1:13" ht="12.75">
      <c r="A73" s="2" t="str">
        <f t="shared" si="0"/>
        <v>70</v>
      </c>
      <c r="B73" s="2" t="str">
        <f aca="true" t="shared" si="19" ref="B73:B93">TRIM(IF(D73&lt;=V60Cutoff,"%",IF(D73&lt;=V50Cutoff,"#","")))</f>
        <v>#</v>
      </c>
      <c r="C73" s="33" t="s">
        <v>249</v>
      </c>
      <c r="D73" s="20">
        <v>18565</v>
      </c>
      <c r="E73" s="3">
        <f t="shared" si="18"/>
        <v>85</v>
      </c>
      <c r="F73" s="19"/>
      <c r="G73" s="4">
        <v>48</v>
      </c>
      <c r="H73" s="5">
        <f t="shared" si="14"/>
        <v>85</v>
      </c>
      <c r="I73" s="4" t="s">
        <v>3</v>
      </c>
      <c r="J73" s="5">
        <f t="shared" si="15"/>
        <v>0</v>
      </c>
      <c r="L73">
        <f>H73</f>
        <v>85</v>
      </c>
      <c r="M73">
        <f>J73</f>
        <v>0</v>
      </c>
    </row>
    <row r="74" spans="1:13" ht="12.75">
      <c r="A74" s="2" t="str">
        <f t="shared" si="0"/>
        <v>71T</v>
      </c>
      <c r="B74" s="2" t="str">
        <f t="shared" si="19"/>
        <v>%</v>
      </c>
      <c r="C74" s="21" t="s">
        <v>167</v>
      </c>
      <c r="D74" s="20">
        <v>11857</v>
      </c>
      <c r="E74" s="3">
        <f t="shared" si="18"/>
        <v>84</v>
      </c>
      <c r="F74" s="19"/>
      <c r="G74" s="4">
        <v>49</v>
      </c>
      <c r="H74" s="5">
        <f t="shared" si="14"/>
        <v>84</v>
      </c>
      <c r="I74" s="4" t="s">
        <v>3</v>
      </c>
      <c r="J74" s="5">
        <f t="shared" si="15"/>
        <v>0</v>
      </c>
      <c r="L74">
        <f aca="true" t="shared" si="20" ref="L74:L93">H74</f>
        <v>84</v>
      </c>
      <c r="M74">
        <f aca="true" t="shared" si="21" ref="M74:M93">J74</f>
        <v>0</v>
      </c>
    </row>
    <row r="75" spans="1:13" ht="12.75">
      <c r="A75" s="2" t="str">
        <f t="shared" si="0"/>
        <v>71T</v>
      </c>
      <c r="B75" s="2" t="str">
        <f t="shared" si="19"/>
        <v>#</v>
      </c>
      <c r="C75" s="33" t="s">
        <v>278</v>
      </c>
      <c r="D75" s="20">
        <v>18053</v>
      </c>
      <c r="E75" s="3">
        <f t="shared" si="18"/>
        <v>84</v>
      </c>
      <c r="F75" s="19"/>
      <c r="G75" s="4" t="s">
        <v>3</v>
      </c>
      <c r="H75" s="5">
        <f t="shared" si="14"/>
        <v>0</v>
      </c>
      <c r="I75" s="4">
        <v>49</v>
      </c>
      <c r="J75" s="5">
        <f t="shared" si="15"/>
        <v>84</v>
      </c>
      <c r="L75">
        <f t="shared" si="20"/>
        <v>0</v>
      </c>
      <c r="M75">
        <f t="shared" si="21"/>
        <v>84</v>
      </c>
    </row>
    <row r="76" spans="1:13" ht="12.75">
      <c r="A76" s="2" t="str">
        <f t="shared" si="0"/>
        <v>73T</v>
      </c>
      <c r="B76" s="2" t="str">
        <f t="shared" si="19"/>
        <v>%</v>
      </c>
      <c r="C76" s="21" t="s">
        <v>155</v>
      </c>
      <c r="D76" s="20">
        <v>9198</v>
      </c>
      <c r="E76" s="3">
        <f t="shared" si="18"/>
        <v>83</v>
      </c>
      <c r="F76" s="19"/>
      <c r="G76" s="4" t="s">
        <v>3</v>
      </c>
      <c r="H76" s="5">
        <f t="shared" si="14"/>
        <v>0</v>
      </c>
      <c r="I76" s="4">
        <v>50</v>
      </c>
      <c r="J76" s="5">
        <f t="shared" si="15"/>
        <v>83</v>
      </c>
      <c r="L76">
        <f t="shared" si="20"/>
        <v>0</v>
      </c>
      <c r="M76">
        <f t="shared" si="21"/>
        <v>83</v>
      </c>
    </row>
    <row r="77" spans="1:13" ht="12.75">
      <c r="A77" s="2" t="str">
        <f t="shared" si="0"/>
        <v>73T</v>
      </c>
      <c r="B77" s="2" t="str">
        <f t="shared" si="19"/>
        <v>#</v>
      </c>
      <c r="C77" s="33" t="s">
        <v>238</v>
      </c>
      <c r="D77" s="20">
        <v>18546</v>
      </c>
      <c r="E77" s="3">
        <f t="shared" si="18"/>
        <v>83</v>
      </c>
      <c r="F77" s="19"/>
      <c r="G77" s="4">
        <v>50</v>
      </c>
      <c r="H77" s="5">
        <f t="shared" si="14"/>
        <v>83</v>
      </c>
      <c r="I77" s="4" t="s">
        <v>3</v>
      </c>
      <c r="J77" s="5">
        <f t="shared" si="15"/>
        <v>0</v>
      </c>
      <c r="L77">
        <f t="shared" si="20"/>
        <v>83</v>
      </c>
      <c r="M77">
        <f t="shared" si="21"/>
        <v>0</v>
      </c>
    </row>
    <row r="78" spans="1:13" ht="12.75">
      <c r="A78" s="2" t="str">
        <f t="shared" si="0"/>
        <v>75</v>
      </c>
      <c r="B78" s="2">
        <f t="shared" si="19"/>
      </c>
      <c r="C78" s="33" t="s">
        <v>243</v>
      </c>
      <c r="D78" s="20">
        <v>21713</v>
      </c>
      <c r="E78" s="3">
        <f t="shared" si="18"/>
        <v>81</v>
      </c>
      <c r="F78" s="19"/>
      <c r="G78" s="4">
        <v>52</v>
      </c>
      <c r="H78" s="5">
        <f t="shared" si="14"/>
        <v>81</v>
      </c>
      <c r="I78" s="4" t="s">
        <v>3</v>
      </c>
      <c r="J78" s="5">
        <f t="shared" si="15"/>
        <v>0</v>
      </c>
      <c r="L78">
        <f t="shared" si="20"/>
        <v>81</v>
      </c>
      <c r="M78">
        <f t="shared" si="21"/>
        <v>0</v>
      </c>
    </row>
    <row r="79" spans="1:13" ht="12.75">
      <c r="A79" s="2" t="str">
        <f t="shared" si="0"/>
        <v>76T</v>
      </c>
      <c r="B79" s="2" t="str">
        <f t="shared" si="19"/>
        <v>#</v>
      </c>
      <c r="C79" s="21" t="s">
        <v>188</v>
      </c>
      <c r="D79" s="20">
        <v>19121</v>
      </c>
      <c r="E79" s="3">
        <f t="shared" si="18"/>
        <v>80</v>
      </c>
      <c r="F79" s="19"/>
      <c r="G79" s="4" t="s">
        <v>3</v>
      </c>
      <c r="H79" s="5">
        <f t="shared" si="14"/>
        <v>0</v>
      </c>
      <c r="I79" s="4">
        <v>53</v>
      </c>
      <c r="J79" s="5">
        <f t="shared" si="15"/>
        <v>80</v>
      </c>
      <c r="L79">
        <f t="shared" si="20"/>
        <v>0</v>
      </c>
      <c r="M79">
        <f t="shared" si="21"/>
        <v>80</v>
      </c>
    </row>
    <row r="80" spans="1:13" ht="12.75">
      <c r="A80" s="2" t="str">
        <f t="shared" si="0"/>
        <v>76T</v>
      </c>
      <c r="B80" s="2">
        <f t="shared" si="19"/>
      </c>
      <c r="C80" s="33" t="s">
        <v>234</v>
      </c>
      <c r="D80" s="20">
        <v>22347</v>
      </c>
      <c r="E80" s="3">
        <f t="shared" si="18"/>
        <v>80</v>
      </c>
      <c r="F80" s="19"/>
      <c r="G80" s="4">
        <v>53</v>
      </c>
      <c r="H80" s="5">
        <f t="shared" si="14"/>
        <v>80</v>
      </c>
      <c r="I80" s="4" t="s">
        <v>3</v>
      </c>
      <c r="J80" s="5">
        <f t="shared" si="15"/>
        <v>0</v>
      </c>
      <c r="L80">
        <f t="shared" si="20"/>
        <v>80</v>
      </c>
      <c r="M80">
        <f t="shared" si="21"/>
        <v>0</v>
      </c>
    </row>
    <row r="81" spans="1:13" ht="12.75">
      <c r="A81" s="2" t="str">
        <f t="shared" si="0"/>
        <v>78T</v>
      </c>
      <c r="B81" s="2" t="str">
        <f t="shared" si="19"/>
        <v>%</v>
      </c>
      <c r="C81" s="33" t="s">
        <v>165</v>
      </c>
      <c r="D81" s="20">
        <v>14850</v>
      </c>
      <c r="E81" s="3">
        <f t="shared" si="18"/>
        <v>79</v>
      </c>
      <c r="F81" s="19"/>
      <c r="G81" s="4">
        <v>54</v>
      </c>
      <c r="H81" s="5">
        <f t="shared" si="14"/>
        <v>79</v>
      </c>
      <c r="I81" s="4" t="s">
        <v>3</v>
      </c>
      <c r="J81" s="5">
        <f t="shared" si="15"/>
        <v>0</v>
      </c>
      <c r="L81">
        <f t="shared" si="20"/>
        <v>79</v>
      </c>
      <c r="M81">
        <f t="shared" si="21"/>
        <v>0</v>
      </c>
    </row>
    <row r="82" spans="1:13" ht="12.75">
      <c r="A82" s="2" t="str">
        <f t="shared" si="0"/>
        <v>78T</v>
      </c>
      <c r="B82" s="2">
        <f t="shared" si="19"/>
      </c>
      <c r="C82" s="33" t="s">
        <v>171</v>
      </c>
      <c r="D82" s="20">
        <v>21348</v>
      </c>
      <c r="E82" s="3">
        <f t="shared" si="18"/>
        <v>79</v>
      </c>
      <c r="F82" s="19"/>
      <c r="G82" s="4" t="s">
        <v>3</v>
      </c>
      <c r="H82" s="5">
        <f t="shared" si="14"/>
        <v>0</v>
      </c>
      <c r="I82" s="4">
        <v>54</v>
      </c>
      <c r="J82" s="5">
        <f t="shared" si="15"/>
        <v>79</v>
      </c>
      <c r="L82">
        <f t="shared" si="20"/>
        <v>0</v>
      </c>
      <c r="M82">
        <f t="shared" si="21"/>
        <v>79</v>
      </c>
    </row>
    <row r="83" spans="1:13" ht="12.75">
      <c r="A83" s="2" t="str">
        <f t="shared" si="0"/>
        <v>80</v>
      </c>
      <c r="B83" s="2" t="str">
        <f t="shared" si="19"/>
        <v>#</v>
      </c>
      <c r="C83" s="21" t="s">
        <v>146</v>
      </c>
      <c r="D83" s="20">
        <v>18527</v>
      </c>
      <c r="E83" s="3">
        <f t="shared" si="18"/>
        <v>78</v>
      </c>
      <c r="F83" s="19"/>
      <c r="G83" s="4" t="s">
        <v>3</v>
      </c>
      <c r="H83" s="5">
        <f t="shared" si="14"/>
        <v>0</v>
      </c>
      <c r="I83" s="4">
        <v>55</v>
      </c>
      <c r="J83" s="5">
        <f t="shared" si="15"/>
        <v>78</v>
      </c>
      <c r="L83">
        <f t="shared" si="20"/>
        <v>0</v>
      </c>
      <c r="M83">
        <f t="shared" si="21"/>
        <v>78</v>
      </c>
    </row>
    <row r="84" spans="1:13" ht="12.75">
      <c r="A84" s="2" t="str">
        <f t="shared" si="0"/>
        <v>81T</v>
      </c>
      <c r="B84" s="2">
        <f t="shared" si="19"/>
      </c>
      <c r="C84" s="21" t="s">
        <v>184</v>
      </c>
      <c r="D84" s="20">
        <v>19783</v>
      </c>
      <c r="E84" s="3">
        <f t="shared" si="18"/>
        <v>77.5</v>
      </c>
      <c r="F84" s="19"/>
      <c r="G84" s="4">
        <v>55.5</v>
      </c>
      <c r="H84" s="5">
        <f t="shared" si="14"/>
        <v>77.5</v>
      </c>
      <c r="I84" s="4" t="s">
        <v>3</v>
      </c>
      <c r="J84" s="5">
        <f t="shared" si="15"/>
        <v>0</v>
      </c>
      <c r="L84">
        <f t="shared" si="20"/>
        <v>77.5</v>
      </c>
      <c r="M84">
        <f t="shared" si="21"/>
        <v>0</v>
      </c>
    </row>
    <row r="85" spans="1:13" ht="12.75">
      <c r="A85" s="2" t="str">
        <f t="shared" si="0"/>
        <v>81T</v>
      </c>
      <c r="B85" s="2" t="str">
        <f t="shared" si="19"/>
        <v>%</v>
      </c>
      <c r="C85" s="33" t="s">
        <v>244</v>
      </c>
      <c r="D85" s="20">
        <v>14171</v>
      </c>
      <c r="E85" s="3">
        <f t="shared" si="18"/>
        <v>77.5</v>
      </c>
      <c r="F85" s="19"/>
      <c r="G85" s="4">
        <v>55.5</v>
      </c>
      <c r="H85" s="5">
        <f t="shared" si="14"/>
        <v>77.5</v>
      </c>
      <c r="I85" s="4" t="s">
        <v>3</v>
      </c>
      <c r="J85" s="5">
        <f t="shared" si="15"/>
        <v>0</v>
      </c>
      <c r="L85">
        <f t="shared" si="20"/>
        <v>77.5</v>
      </c>
      <c r="M85">
        <f t="shared" si="21"/>
        <v>0</v>
      </c>
    </row>
    <row r="86" spans="1:13" ht="12.75">
      <c r="A86" s="2" t="str">
        <f t="shared" si="0"/>
        <v>83</v>
      </c>
      <c r="B86" s="2" t="str">
        <f t="shared" si="19"/>
        <v>%</v>
      </c>
      <c r="C86" s="33" t="s">
        <v>290</v>
      </c>
      <c r="D86" s="20">
        <v>14810</v>
      </c>
      <c r="E86" s="3">
        <f t="shared" si="18"/>
        <v>75</v>
      </c>
      <c r="F86" s="19"/>
      <c r="G86" s="4" t="s">
        <v>3</v>
      </c>
      <c r="H86" s="5">
        <f t="shared" si="14"/>
        <v>0</v>
      </c>
      <c r="I86" s="4">
        <v>58</v>
      </c>
      <c r="J86" s="5">
        <f t="shared" si="15"/>
        <v>75</v>
      </c>
      <c r="L86">
        <f t="shared" si="20"/>
        <v>0</v>
      </c>
      <c r="M86">
        <f t="shared" si="21"/>
        <v>75</v>
      </c>
    </row>
    <row r="87" spans="1:13" ht="12.75">
      <c r="A87" s="2" t="str">
        <f t="shared" si="0"/>
        <v>84</v>
      </c>
      <c r="B87" s="2" t="str">
        <f t="shared" si="19"/>
        <v>#</v>
      </c>
      <c r="C87" s="33" t="s">
        <v>246</v>
      </c>
      <c r="D87" s="20">
        <v>19199</v>
      </c>
      <c r="E87" s="3">
        <f t="shared" si="18"/>
        <v>74</v>
      </c>
      <c r="F87" s="19"/>
      <c r="G87" s="4">
        <v>59</v>
      </c>
      <c r="H87" s="5">
        <f t="shared" si="14"/>
        <v>74</v>
      </c>
      <c r="I87" s="4" t="s">
        <v>3</v>
      </c>
      <c r="J87" s="5">
        <f t="shared" si="15"/>
        <v>0</v>
      </c>
      <c r="L87">
        <f t="shared" si="20"/>
        <v>74</v>
      </c>
      <c r="M87">
        <f t="shared" si="21"/>
        <v>0</v>
      </c>
    </row>
    <row r="88" spans="1:13" ht="12.75">
      <c r="A88" s="2" t="str">
        <f t="shared" si="0"/>
        <v>85T</v>
      </c>
      <c r="B88" s="2" t="str">
        <f t="shared" si="19"/>
        <v>%</v>
      </c>
      <c r="C88" s="33" t="s">
        <v>247</v>
      </c>
      <c r="D88" s="20">
        <v>14558</v>
      </c>
      <c r="E88" s="3">
        <f t="shared" si="18"/>
        <v>73</v>
      </c>
      <c r="F88" s="19"/>
      <c r="G88" s="4">
        <v>60</v>
      </c>
      <c r="H88" s="5">
        <f t="shared" si="14"/>
        <v>73</v>
      </c>
      <c r="I88" s="4" t="s">
        <v>3</v>
      </c>
      <c r="J88" s="5">
        <f t="shared" si="15"/>
        <v>0</v>
      </c>
      <c r="L88">
        <f t="shared" si="20"/>
        <v>73</v>
      </c>
      <c r="M88">
        <f t="shared" si="21"/>
        <v>0</v>
      </c>
    </row>
    <row r="89" spans="1:13" ht="12.75">
      <c r="A89" s="2" t="str">
        <f t="shared" si="0"/>
        <v>85T</v>
      </c>
      <c r="B89" s="2" t="str">
        <f t="shared" si="19"/>
        <v>%</v>
      </c>
      <c r="C89" s="33" t="s">
        <v>291</v>
      </c>
      <c r="D89" s="20">
        <v>14669</v>
      </c>
      <c r="E89" s="3">
        <f t="shared" si="18"/>
        <v>73</v>
      </c>
      <c r="F89" s="19"/>
      <c r="G89" s="4" t="s">
        <v>3</v>
      </c>
      <c r="H89" s="5">
        <f t="shared" si="14"/>
        <v>0</v>
      </c>
      <c r="I89" s="4">
        <v>60</v>
      </c>
      <c r="J89" s="5">
        <f t="shared" si="15"/>
        <v>73</v>
      </c>
      <c r="L89">
        <f t="shared" si="20"/>
        <v>0</v>
      </c>
      <c r="M89">
        <f t="shared" si="21"/>
        <v>73</v>
      </c>
    </row>
    <row r="90" spans="1:13" ht="12.75">
      <c r="A90" s="2" t="str">
        <f t="shared" si="0"/>
        <v>87</v>
      </c>
      <c r="B90" s="2" t="str">
        <f t="shared" si="19"/>
        <v>%</v>
      </c>
      <c r="C90" s="33" t="s">
        <v>235</v>
      </c>
      <c r="D90" s="20">
        <v>15157</v>
      </c>
      <c r="E90" s="3">
        <f t="shared" si="18"/>
        <v>71.5</v>
      </c>
      <c r="F90" s="19"/>
      <c r="G90" s="4">
        <v>61.5</v>
      </c>
      <c r="H90" s="5">
        <f t="shared" si="14"/>
        <v>71.5</v>
      </c>
      <c r="I90" s="4" t="s">
        <v>3</v>
      </c>
      <c r="J90" s="5">
        <f t="shared" si="15"/>
        <v>0</v>
      </c>
      <c r="L90">
        <f t="shared" si="20"/>
        <v>71.5</v>
      </c>
      <c r="M90">
        <f t="shared" si="21"/>
        <v>0</v>
      </c>
    </row>
    <row r="91" spans="1:13" ht="12.75">
      <c r="A91" s="2" t="str">
        <f t="shared" si="0"/>
        <v>88</v>
      </c>
      <c r="B91" s="2" t="str">
        <f t="shared" si="19"/>
        <v>#</v>
      </c>
      <c r="C91" s="33" t="s">
        <v>135</v>
      </c>
      <c r="D91" s="20">
        <v>17148</v>
      </c>
      <c r="E91" s="3">
        <f t="shared" si="18"/>
        <v>70</v>
      </c>
      <c r="F91" s="19"/>
      <c r="G91" s="4">
        <v>63</v>
      </c>
      <c r="H91" s="5">
        <f t="shared" si="14"/>
        <v>70</v>
      </c>
      <c r="I91" s="4" t="s">
        <v>3</v>
      </c>
      <c r="J91" s="5">
        <f t="shared" si="15"/>
        <v>0</v>
      </c>
      <c r="L91">
        <f t="shared" si="20"/>
        <v>70</v>
      </c>
      <c r="M91">
        <f t="shared" si="21"/>
        <v>0</v>
      </c>
    </row>
    <row r="92" spans="1:13" ht="12.75">
      <c r="A92" s="2" t="str">
        <f t="shared" si="0"/>
        <v>89T</v>
      </c>
      <c r="B92" s="2">
        <f t="shared" si="19"/>
      </c>
      <c r="C92" s="21" t="s">
        <v>182</v>
      </c>
      <c r="D92" s="20">
        <v>20894</v>
      </c>
      <c r="E92" s="3">
        <f t="shared" si="18"/>
        <v>69</v>
      </c>
      <c r="F92" s="19"/>
      <c r="G92" s="4" t="s">
        <v>3</v>
      </c>
      <c r="H92" s="5">
        <f t="shared" si="14"/>
        <v>0</v>
      </c>
      <c r="I92" s="4">
        <v>64</v>
      </c>
      <c r="J92" s="5">
        <f t="shared" si="15"/>
        <v>69</v>
      </c>
      <c r="L92">
        <f t="shared" si="20"/>
        <v>0</v>
      </c>
      <c r="M92">
        <f t="shared" si="21"/>
        <v>69</v>
      </c>
    </row>
    <row r="93" spans="1:13" ht="12.75">
      <c r="A93" s="2" t="str">
        <f>IF(E93=0,"",IF(E93=E92,A92,ROW()-3&amp;IF(E93=E94,"T","")))</f>
        <v>89T</v>
      </c>
      <c r="B93" s="2">
        <f t="shared" si="19"/>
      </c>
      <c r="C93" s="33" t="s">
        <v>248</v>
      </c>
      <c r="D93" s="20">
        <v>20241</v>
      </c>
      <c r="E93" s="3">
        <f t="shared" si="18"/>
        <v>69</v>
      </c>
      <c r="F93" s="19"/>
      <c r="G93" s="4">
        <v>64</v>
      </c>
      <c r="H93" s="5">
        <f t="shared" si="14"/>
        <v>69</v>
      </c>
      <c r="I93" s="4" t="s">
        <v>3</v>
      </c>
      <c r="J93" s="5">
        <f t="shared" si="15"/>
        <v>0</v>
      </c>
      <c r="L93">
        <f t="shared" si="20"/>
        <v>69</v>
      </c>
      <c r="M93">
        <f t="shared" si="21"/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 &amp;A</oddHeader>
    <oddFooter>&amp;L&amp;"Arial,Bold"% Vet-60      # Vet-50
* Permanent Resident
Total = Best 2 results plus Veteran Worlds&amp;CPage &amp;P&amp;R&amp;"Arial,Bold"np = Did not earn points (including not competing)&amp;"Arial,Regular"
Printed 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Men''s Foil'!$G$1:$J$3,3,FALSE)</f>
        <v>7</v>
      </c>
      <c r="J1" s="23" t="s">
        <v>271</v>
      </c>
      <c r="K1" s="10"/>
      <c r="L1" s="25">
        <f>HLOOKUP(J1,'Combined Men''s Foil'!$G$1:$J$3,3,FALSE)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Men''s Foil'!R2C"&amp;I1,FALSE)</f>
        <v>I</v>
      </c>
      <c r="H2" s="25" t="str">
        <f ca="1">INDIRECT("'Combined Men''s Foil'!R2C"&amp;I1+1,FALSE)</f>
        <v>Dec 2001&lt;BR&gt;VET</v>
      </c>
      <c r="I2" s="22"/>
      <c r="J2" s="23" t="str">
        <f ca="1">INDIRECT("'Combined Men''s Foil'!R2C"&amp;L1,FALSE)</f>
        <v>I</v>
      </c>
      <c r="K2" s="25" t="str">
        <f ca="1">INDIRECT("'Combined Men''s Foil'!R2C"&amp;L1+1,FALSE)</f>
        <v>Mar 2002&lt;BR&gt;VET</v>
      </c>
      <c r="L2" s="22"/>
      <c r="M2" s="13" t="s">
        <v>219</v>
      </c>
      <c r="N2" s="17" t="s">
        <v>323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26">IF(E4=0,"",IF(E4=E3,A3,ROW()-3&amp;IF(E4=E5,"T","")))</f>
        <v>1</v>
      </c>
      <c r="B4" s="2"/>
      <c r="C4" s="21" t="s">
        <v>139</v>
      </c>
      <c r="D4" s="20">
        <v>13713</v>
      </c>
      <c r="E4" s="3">
        <f>LARGE($P4:$R4,1)+LARGE($P4:$R4,2)+IF('[2]Men''s Epée'!$A$3=1,F4,0)</f>
        <v>610</v>
      </c>
      <c r="F4" s="19"/>
      <c r="G4" s="32">
        <f aca="true" t="shared" si="1" ref="G4:G26">IF(ISERROR(I4),"np",I4)</f>
        <v>17</v>
      </c>
      <c r="H4" s="29">
        <f>IF(OR('[2]Men''s Epée'!$A$3=1,'50 Men''s Epée'!$P$3=TRUE),IF(OR(G4&gt;=65,ISNUMBER(G4)=FALSE),0,VLOOKUP(G4,PointTable,H$3,TRUE)),0)</f>
        <v>210</v>
      </c>
      <c r="I4" s="30">
        <f>VLOOKUP($C4,'Combined Men''s Foil'!$C$4:$I$161,I$1-2,FALSE)</f>
        <v>17</v>
      </c>
      <c r="J4" s="32">
        <f aca="true" t="shared" si="2" ref="J4:J26">IF(ISERROR(L4),"np",L4)</f>
        <v>24</v>
      </c>
      <c r="K4" s="29">
        <f>IF(OR('[2]Men''s Epée'!$A$3=1,'50 Men''s Epée'!$P$3=TRUE),IF(OR(J4&gt;=65,ISNUMBER(J4)=FALSE),0,VLOOKUP(J4,PointTable,K$3,TRUE)),0)</f>
        <v>189</v>
      </c>
      <c r="L4" s="30">
        <f>VLOOKUP($C4,'Combined Men''s Foil'!$C$4:$I$161,L$1-2,FALSE)</f>
        <v>24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3" ref="P4:P26">H4</f>
        <v>210</v>
      </c>
      <c r="Q4">
        <f aca="true" t="shared" si="4" ref="Q4:Q26">K4</f>
        <v>189</v>
      </c>
      <c r="R4">
        <f aca="true" t="shared" si="5" ref="R4:R26">N4</f>
        <v>400</v>
      </c>
      <c r="S4">
        <f>IF('50 Men''s Epée'!P$3=TRUE,H4,0)</f>
        <v>210</v>
      </c>
      <c r="T4">
        <f>IF('50 Men''s Epée'!Q$3=TRUE,K4,0)</f>
        <v>189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21" t="s">
        <v>23</v>
      </c>
      <c r="D5" s="20">
        <v>12319</v>
      </c>
      <c r="E5" s="3">
        <f>LARGE($P5:$R5,1)+LARGE($P5:$R5,2)+IF('[2]Men''s Epée'!$A$3=1,F5,0)</f>
        <v>592</v>
      </c>
      <c r="F5" s="19"/>
      <c r="G5" s="32">
        <f t="shared" si="1"/>
        <v>31</v>
      </c>
      <c r="H5" s="29">
        <f>IF(OR('[2]Men''s Epée'!$A$3=1,'50 Men''s Epée'!$P$3=TRUE),IF(OR(G5&gt;=65,ISNUMBER(G5)=FALSE),0,VLOOKUP(G5,PointTable,H$3,TRUE)),0)</f>
        <v>168</v>
      </c>
      <c r="I5" s="30">
        <f>VLOOKUP($C5,'Combined Men''s Foil'!$C$4:$I$161,I$1-2,FALSE)</f>
        <v>31</v>
      </c>
      <c r="J5" s="32">
        <f t="shared" si="2"/>
        <v>12</v>
      </c>
      <c r="K5" s="29">
        <f>IF(OR('[2]Men''s Epée'!$A$3=1,'50 Men''s Epée'!$P$3=TRUE),IF(OR(J5&gt;=65,ISNUMBER(J5)=FALSE),0,VLOOKUP(J5,PointTable,K$3,TRUE)),0)</f>
        <v>312</v>
      </c>
      <c r="L5" s="30">
        <f>VLOOKUP($C5,'Combined Men''s Foil'!$C$4:$I$161,L$1-2,FALSE)</f>
        <v>12</v>
      </c>
      <c r="M5" s="4">
        <v>5</v>
      </c>
      <c r="N5" s="5">
        <f>IF(OR('[2]Men''s Epée'!$A$3=1,'50 Men''s Epée'!$R$3=TRUE),IF(OR(M5&gt;=65,ISNUMBER(M5)=FALSE),0,VLOOKUP(M5,PointTable,N$3,TRUE)),0)</f>
        <v>280</v>
      </c>
      <c r="P5">
        <f t="shared" si="3"/>
        <v>168</v>
      </c>
      <c r="Q5">
        <f t="shared" si="4"/>
        <v>312</v>
      </c>
      <c r="R5">
        <f t="shared" si="5"/>
        <v>280</v>
      </c>
      <c r="S5">
        <f>IF('50 Men''s Epée'!P$3=TRUE,H5,0)</f>
        <v>168</v>
      </c>
      <c r="T5">
        <f>IF('50 Men''s Epée'!Q$3=TRUE,K5,0)</f>
        <v>312</v>
      </c>
      <c r="U5">
        <f>IF('50 Men''s Epée'!R$3=TRUE,N5,0)</f>
        <v>280</v>
      </c>
    </row>
    <row r="6" spans="1:21" ht="12.75">
      <c r="A6" s="2" t="str">
        <f t="shared" si="0"/>
        <v>3</v>
      </c>
      <c r="B6" s="2"/>
      <c r="C6" s="21" t="s">
        <v>28</v>
      </c>
      <c r="D6" s="20">
        <v>14494</v>
      </c>
      <c r="E6" s="3">
        <f>LARGE($P6:$R6,1)+LARGE($P6:$R6,2)+IF('[2]Men''s Epée'!$A$3=1,F6,0)</f>
        <v>542</v>
      </c>
      <c r="F6" s="19"/>
      <c r="G6" s="32">
        <f t="shared" si="1"/>
        <v>29</v>
      </c>
      <c r="H6" s="29">
        <f>IF(OR('[2]Men''s Epée'!$A$3=1,'50 Men''s Epée'!$P$3=TRUE),IF(OR(G6&gt;=65,ISNUMBER(G6)=FALSE),0,VLOOKUP(G6,PointTable,H$3,TRUE)),0)</f>
        <v>174</v>
      </c>
      <c r="I6" s="30">
        <f>VLOOKUP($C6,'Combined Men''s Foil'!$C$4:$I$161,I$1-2,FALSE)</f>
        <v>29</v>
      </c>
      <c r="J6" s="32">
        <f t="shared" si="2"/>
        <v>35</v>
      </c>
      <c r="K6" s="29">
        <f>IF(OR('[2]Men''s Epée'!$A$3=1,'50 Men''s Epée'!$P$3=TRUE),IF(OR(J6&gt;=65,ISNUMBER(J6)=FALSE),0,VLOOKUP(J6,PointTable,K$3,TRUE)),0)</f>
        <v>98</v>
      </c>
      <c r="L6" s="30">
        <f>VLOOKUP($C6,'Combined Men''s Foil'!$C$4:$I$161,L$1-2,FALSE)</f>
        <v>35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 t="shared" si="3"/>
        <v>174</v>
      </c>
      <c r="Q6">
        <f t="shared" si="4"/>
        <v>98</v>
      </c>
      <c r="R6">
        <f t="shared" si="5"/>
        <v>368</v>
      </c>
      <c r="S6">
        <f>IF('50 Men''s Epée'!P$3=TRUE,H6,0)</f>
        <v>174</v>
      </c>
      <c r="T6">
        <f>IF('50 Men''s Epée'!Q$3=TRUE,K6,0)</f>
        <v>98</v>
      </c>
      <c r="U6">
        <f>IF('50 Men''s Epée'!R$3=TRUE,N6,0)</f>
        <v>368</v>
      </c>
    </row>
    <row r="7" spans="1:21" ht="12.75">
      <c r="A7" s="2" t="str">
        <f t="shared" si="0"/>
        <v>4</v>
      </c>
      <c r="B7" s="2"/>
      <c r="C7" s="21" t="s">
        <v>112</v>
      </c>
      <c r="D7" s="20">
        <v>15295</v>
      </c>
      <c r="E7" s="3">
        <f>LARGE($P7:$R7,1)+LARGE($P7:$R7,2)+IF('[2]Men''s Epée'!$A$3=1,F7,0)</f>
        <v>464</v>
      </c>
      <c r="F7" s="19"/>
      <c r="G7" s="32">
        <f t="shared" si="1"/>
        <v>25</v>
      </c>
      <c r="H7" s="29">
        <f>IF(OR('[2]Men''s Epée'!$A$3=1,'50 Men''s Epée'!$P$3=TRUE),IF(OR(G7&gt;=65,ISNUMBER(G7)=FALSE),0,VLOOKUP(G7,PointTable,H$3,TRUE)),0)</f>
        <v>186</v>
      </c>
      <c r="I7" s="30">
        <f>VLOOKUP($C7,'Combined Men''s Foil'!$C$4:$I$161,I$1-2,FALSE)</f>
        <v>25</v>
      </c>
      <c r="J7" s="32">
        <f t="shared" si="2"/>
        <v>52</v>
      </c>
      <c r="K7" s="29">
        <f>IF(OR('[2]Men''s Epée'!$A$3=1,'50 Men''s Epée'!$P$3=TRUE),IF(OR(J7&gt;=65,ISNUMBER(J7)=FALSE),0,VLOOKUP(J7,PointTable,K$3,TRUE)),0)</f>
        <v>81</v>
      </c>
      <c r="L7" s="30">
        <f>VLOOKUP($C7,'Combined Men''s Foil'!$C$4:$I$161,L$1-2,FALSE)</f>
        <v>52</v>
      </c>
      <c r="M7" s="4">
        <v>6</v>
      </c>
      <c r="N7" s="5">
        <f>IF(OR('[2]Men''s Epée'!$A$3=1,'50 Men''s Epée'!$R$3=TRUE),IF(OR(M7&gt;=65,ISNUMBER(M7)=FALSE),0,VLOOKUP(M7,PointTable,N$3,TRUE)),0)</f>
        <v>278</v>
      </c>
      <c r="P7">
        <f t="shared" si="3"/>
        <v>186</v>
      </c>
      <c r="Q7">
        <f t="shared" si="4"/>
        <v>81</v>
      </c>
      <c r="R7">
        <f t="shared" si="5"/>
        <v>278</v>
      </c>
      <c r="S7">
        <f>IF('50 Men''s Epée'!P$3=TRUE,H7,0)</f>
        <v>186</v>
      </c>
      <c r="T7">
        <f>IF('50 Men''s Epée'!Q$3=TRUE,K7,0)</f>
        <v>81</v>
      </c>
      <c r="U7">
        <f>IF('50 Men''s Epée'!R$3=TRUE,N7,0)</f>
        <v>278</v>
      </c>
    </row>
    <row r="8" spans="1:21" ht="12.75">
      <c r="A8" s="2" t="str">
        <f t="shared" si="0"/>
        <v>5</v>
      </c>
      <c r="B8" s="2"/>
      <c r="C8" s="21" t="s">
        <v>16</v>
      </c>
      <c r="D8" s="20">
        <v>12362</v>
      </c>
      <c r="E8" s="3">
        <f>LARGE($P8:$R8,1)+LARGE($P8:$R8,2)+IF('[2]Men''s Epée'!$A$3=1,F8,0)</f>
        <v>436</v>
      </c>
      <c r="F8" s="19"/>
      <c r="G8" s="32">
        <f>IF(ISERROR(I8),"np",I8)</f>
        <v>37</v>
      </c>
      <c r="H8" s="29">
        <f>IF(OR('[2]Men''s Epée'!$A$3=1,'50 Men''s Epée'!$P$3=TRUE),IF(OR(G8&gt;=65,ISNUMBER(G8)=FALSE),0,VLOOKUP(G8,PointTable,H$3,TRUE)),0)</f>
        <v>96</v>
      </c>
      <c r="I8" s="30">
        <f>VLOOKUP($C8,'Combined Men''s Foil'!$C$4:$I$161,I$1-2,FALSE)</f>
        <v>37</v>
      </c>
      <c r="J8" s="32">
        <f>IF(ISERROR(L8),"np",L8)</f>
        <v>43</v>
      </c>
      <c r="K8" s="29">
        <f>IF(OR('[2]Men''s Epée'!$A$3=1,'50 Men''s Epée'!$P$3=TRUE),IF(OR(J8&gt;=65,ISNUMBER(J8)=FALSE),0,VLOOKUP(J8,PointTable,K$3,TRUE)),0)</f>
        <v>90</v>
      </c>
      <c r="L8" s="30">
        <f>VLOOKUP($C8,'Combined Men''s Foil'!$C$4:$I$161,L$1-2,FALSE)</f>
        <v>43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 t="shared" si="3"/>
        <v>96</v>
      </c>
      <c r="Q8">
        <f t="shared" si="4"/>
        <v>90</v>
      </c>
      <c r="R8">
        <f t="shared" si="5"/>
        <v>340</v>
      </c>
      <c r="S8">
        <f>IF('50 Men''s Epée'!P$3=TRUE,H8,0)</f>
        <v>96</v>
      </c>
      <c r="T8">
        <f>IF('50 Men''s Epée'!Q$3=TRUE,K8,0)</f>
        <v>90</v>
      </c>
      <c r="U8">
        <f>IF('50 Men''s Epée'!R$3=TRUE,N8,0)</f>
        <v>340</v>
      </c>
    </row>
    <row r="9" spans="1:21" ht="12.75">
      <c r="A9" s="2" t="str">
        <f t="shared" si="0"/>
        <v>6</v>
      </c>
      <c r="B9" s="2"/>
      <c r="C9" s="21" t="s">
        <v>167</v>
      </c>
      <c r="D9" s="20">
        <v>11857</v>
      </c>
      <c r="E9" s="3">
        <f>LARGE($P9:$R9,1)+LARGE($P9:$R9,2)+IF('[2]Men''s Epée'!$A$3=1,F9,0)</f>
        <v>424</v>
      </c>
      <c r="F9" s="19"/>
      <c r="G9" s="32">
        <f t="shared" si="1"/>
        <v>49</v>
      </c>
      <c r="H9" s="29">
        <f>IF(OR('[2]Men''s Epée'!$A$3=1,'50 Men''s Epée'!$P$3=TRUE),IF(OR(G9&gt;=65,ISNUMBER(G9)=FALSE),0,VLOOKUP(G9,PointTable,H$3,TRUE)),0)</f>
        <v>84</v>
      </c>
      <c r="I9" s="30">
        <f>VLOOKUP($C9,'Combined Men''s Foil'!$C$4:$I$161,I$1-2,FALSE)</f>
        <v>49</v>
      </c>
      <c r="J9" s="32" t="str">
        <f t="shared" si="2"/>
        <v>np</v>
      </c>
      <c r="K9" s="29">
        <f>IF(OR('[2]Men''s Epée'!$A$3=1,'50 Men''s Epée'!$P$3=TRUE),IF(OR(J9&gt;=65,ISNUMBER(J9)=FALSE),0,VLOOKUP(J9,PointTable,K$3,TRUE)),0)</f>
        <v>0</v>
      </c>
      <c r="L9" s="30" t="str">
        <f>VLOOKUP($C9,'Combined Men''s Foil'!$C$4:$I$161,L$1-2,FALSE)</f>
        <v>np</v>
      </c>
      <c r="M9" s="4">
        <v>3</v>
      </c>
      <c r="N9" s="5">
        <f>IF(OR('[2]Men''s Epée'!$A$3=1,'50 Men''s Epée'!$R$3=TRUE),IF(OR(M9&gt;=65,ISNUMBER(M9)=FALSE),0,VLOOKUP(M9,PointTable,N$3,TRUE)),0)</f>
        <v>340</v>
      </c>
      <c r="P9">
        <f>H9</f>
        <v>84</v>
      </c>
      <c r="Q9">
        <f>K9</f>
        <v>0</v>
      </c>
      <c r="R9">
        <f>N9</f>
        <v>340</v>
      </c>
      <c r="S9">
        <f>IF('50 Men''s Epée'!P$3=TRUE,H9,0)</f>
        <v>84</v>
      </c>
      <c r="T9">
        <f>IF('50 Men''s Epée'!Q$3=TRUE,K9,0)</f>
        <v>0</v>
      </c>
      <c r="U9">
        <f>IF('50 Men''s Epée'!R$3=TRUE,N9,0)</f>
        <v>340</v>
      </c>
    </row>
    <row r="10" spans="1:21" ht="12.75">
      <c r="A10" s="2" t="str">
        <f t="shared" si="0"/>
        <v>7T</v>
      </c>
      <c r="B10" s="2"/>
      <c r="C10" s="21" t="s">
        <v>44</v>
      </c>
      <c r="D10" s="20">
        <v>15025</v>
      </c>
      <c r="E10" s="3">
        <f>LARGE($P10:$R10,1)+LARGE($P10:$R10,2)+IF('[2]Men''s Epée'!$A$3=1,F10,0)</f>
        <v>379</v>
      </c>
      <c r="F10" s="19"/>
      <c r="G10" s="32">
        <f>IF(ISERROR(I10),"np",I10)</f>
        <v>36</v>
      </c>
      <c r="H10" s="29">
        <f>IF(OR('[2]Men''s Epée'!$A$3=1,'50 Men''s Epée'!$P$3=TRUE),IF(OR(G10&gt;=65,ISNUMBER(G10)=FALSE),0,VLOOKUP(G10,PointTable,H$3,TRUE)),0)</f>
        <v>97</v>
      </c>
      <c r="I10" s="30">
        <f>VLOOKUP($C10,'Combined Men''s Foil'!$C$4:$I$161,I$1-2,FALSE)</f>
        <v>36</v>
      </c>
      <c r="J10" s="32">
        <f>IF(ISERROR(L10),"np",L10)</f>
        <v>32</v>
      </c>
      <c r="K10" s="29">
        <f>IF(OR('[2]Men''s Epée'!$A$3=1,'50 Men''s Epée'!$P$3=TRUE),IF(OR(J10&gt;=65,ISNUMBER(J10)=FALSE),0,VLOOKUP(J10,PointTable,K$3,TRUE)),0)</f>
        <v>165</v>
      </c>
      <c r="L10" s="30">
        <f>VLOOKUP($C10,'Combined Men''s Foil'!$C$4:$I$161,L$1-2,FALSE)</f>
        <v>32</v>
      </c>
      <c r="M10" s="4">
        <v>9</v>
      </c>
      <c r="N10" s="5">
        <f>IF(OR('[2]Men''s Epée'!$A$3=1,'50 Men''s Epée'!$R$3=TRUE),IF(OR(M10&gt;=65,ISNUMBER(M10)=FALSE),0,VLOOKUP(M10,PointTable,N$3,TRUE)),0)</f>
        <v>214</v>
      </c>
      <c r="P10">
        <f>H10</f>
        <v>97</v>
      </c>
      <c r="Q10">
        <f>K10</f>
        <v>165</v>
      </c>
      <c r="R10">
        <f>N10</f>
        <v>214</v>
      </c>
      <c r="S10">
        <f>IF('50 Men''s Epée'!P$3=TRUE,H10,0)</f>
        <v>97</v>
      </c>
      <c r="T10">
        <f>IF('50 Men''s Epée'!Q$3=TRUE,K10,0)</f>
        <v>165</v>
      </c>
      <c r="U10">
        <f>IF('50 Men''s Epée'!R$3=TRUE,N10,0)</f>
        <v>214</v>
      </c>
    </row>
    <row r="11" spans="1:21" ht="12.75">
      <c r="A11" s="2" t="str">
        <f t="shared" si="0"/>
        <v>7T</v>
      </c>
      <c r="B11" s="2"/>
      <c r="C11" s="21" t="s">
        <v>86</v>
      </c>
      <c r="D11" s="20">
        <v>8902</v>
      </c>
      <c r="E11" s="3">
        <f>LARGE($P11:$R11,1)+LARGE($P11:$R11,2)+IF('[2]Men''s Epée'!$A$3=1,F11,0)</f>
        <v>379</v>
      </c>
      <c r="F11" s="19"/>
      <c r="G11" s="32" t="str">
        <f t="shared" si="1"/>
        <v>np</v>
      </c>
      <c r="H11" s="29">
        <f>IF(OR('[2]Men''s Epée'!$A$3=1,'50 Men''s Epée'!$P$3=TRUE),IF(OR(G11&gt;=65,ISNUMBER(G11)=FALSE),0,VLOOKUP(G11,PointTable,H$3,TRUE)),0)</f>
        <v>0</v>
      </c>
      <c r="I11" s="30" t="str">
        <f>VLOOKUP($C11,'Combined Men''s Foil'!$C$4:$I$161,I$1-2,FALSE)</f>
        <v>np</v>
      </c>
      <c r="J11" s="32">
        <f t="shared" si="2"/>
        <v>30</v>
      </c>
      <c r="K11" s="29">
        <f>IF(OR('[2]Men''s Epée'!$A$3=1,'50 Men''s Epée'!$P$3=TRUE),IF(OR(J11&gt;=65,ISNUMBER(J11)=FALSE),0,VLOOKUP(J11,PointTable,K$3,TRUE)),0)</f>
        <v>171</v>
      </c>
      <c r="L11" s="30">
        <f>VLOOKUP($C11,'Combined Men''s Foil'!$C$4:$I$161,L$1-2,FALSE)</f>
        <v>30</v>
      </c>
      <c r="M11" s="4">
        <v>12</v>
      </c>
      <c r="N11" s="5">
        <f>IF(OR('[2]Men''s Epée'!$A$3=1,'50 Men''s Epée'!$R$3=TRUE),IF(OR(M11&gt;=65,ISNUMBER(M11)=FALSE),0,VLOOKUP(M11,PointTable,N$3,TRUE)),0)</f>
        <v>208</v>
      </c>
      <c r="P11">
        <f t="shared" si="3"/>
        <v>0</v>
      </c>
      <c r="Q11">
        <f t="shared" si="4"/>
        <v>171</v>
      </c>
      <c r="R11">
        <f t="shared" si="5"/>
        <v>208</v>
      </c>
      <c r="S11">
        <f>IF('50 Men''s Epée'!P$3=TRUE,H11,0)</f>
        <v>0</v>
      </c>
      <c r="T11">
        <f>IF('50 Men''s Epée'!Q$3=TRUE,K11,0)</f>
        <v>171</v>
      </c>
      <c r="U11">
        <f>IF('50 Men''s Epée'!R$3=TRUE,N11,0)</f>
        <v>208</v>
      </c>
    </row>
    <row r="12" spans="1:21" ht="12.75">
      <c r="A12" s="2" t="str">
        <f t="shared" si="0"/>
        <v>9</v>
      </c>
      <c r="B12" s="2"/>
      <c r="C12" s="21" t="s">
        <v>155</v>
      </c>
      <c r="D12" s="20">
        <v>9198</v>
      </c>
      <c r="E12" s="3">
        <f>LARGE($P12:$R12,1)+LARGE($P12:$R12,2)+IF('[2]Men''s Epée'!$A$3=1,F12,0)</f>
        <v>295</v>
      </c>
      <c r="F12" s="19"/>
      <c r="G12" s="32" t="str">
        <f t="shared" si="1"/>
        <v>np</v>
      </c>
      <c r="H12" s="29">
        <f>IF(OR('[2]Men''s Epée'!$A$3=1,'50 Men''s Epée'!$P$3=TRUE),IF(OR(G12&gt;=65,ISNUMBER(G12)=FALSE),0,VLOOKUP(G12,PointTable,H$3,TRUE)),0)</f>
        <v>0</v>
      </c>
      <c r="I12" s="30" t="str">
        <f>VLOOKUP($C12,'Combined Men''s Foil'!$C$4:$I$161,I$1-2,FALSE)</f>
        <v>np</v>
      </c>
      <c r="J12" s="32">
        <f t="shared" si="2"/>
        <v>50</v>
      </c>
      <c r="K12" s="29">
        <f>IF(OR('[2]Men''s Epée'!$A$3=1,'50 Men''s Epée'!$P$3=TRUE),IF(OR(J12&gt;=65,ISNUMBER(J12)=FALSE),0,VLOOKUP(J12,PointTable,K$3,TRUE)),0)</f>
        <v>83</v>
      </c>
      <c r="L12" s="30">
        <f>VLOOKUP($C12,'Combined Men''s Foil'!$C$4:$I$161,L$1-2,FALSE)</f>
        <v>50</v>
      </c>
      <c r="M12" s="4">
        <v>10</v>
      </c>
      <c r="N12" s="5">
        <f>IF(OR('[2]Men''s Epée'!$A$3=1,'50 Men''s Epée'!$R$3=TRUE),IF(OR(M12&gt;=65,ISNUMBER(M12)=FALSE),0,VLOOKUP(M12,PointTable,N$3,TRUE)),0)</f>
        <v>212</v>
      </c>
      <c r="P12">
        <f t="shared" si="3"/>
        <v>0</v>
      </c>
      <c r="Q12">
        <f t="shared" si="4"/>
        <v>83</v>
      </c>
      <c r="R12">
        <f t="shared" si="5"/>
        <v>212</v>
      </c>
      <c r="S12">
        <f>IF('50 Men''s Epée'!P$3=TRUE,H12,0)</f>
        <v>0</v>
      </c>
      <c r="T12">
        <f>IF('50 Men''s Epée'!Q$3=TRUE,K12,0)</f>
        <v>83</v>
      </c>
      <c r="U12">
        <f>IF('50 Men''s Epée'!R$3=TRUE,N12,0)</f>
        <v>212</v>
      </c>
    </row>
    <row r="13" spans="1:21" ht="12.75">
      <c r="A13" s="2" t="str">
        <f t="shared" si="0"/>
        <v>10</v>
      </c>
      <c r="B13" s="2"/>
      <c r="C13" s="21" t="s">
        <v>116</v>
      </c>
      <c r="D13" s="20">
        <v>14597</v>
      </c>
      <c r="E13" s="3">
        <f>LARGE($P13:$R13,1)+LARGE($P13:$R13,2)+IF('[2]Men''s Epée'!$A$3=1,F13,0)</f>
        <v>294</v>
      </c>
      <c r="F13" s="19"/>
      <c r="G13" s="32">
        <f t="shared" si="1"/>
        <v>57.5</v>
      </c>
      <c r="H13" s="29">
        <f>IF(OR('[2]Men''s Epée'!$A$3=1,'50 Men''s Epée'!$P$3=TRUE),IF(OR(G13&gt;=65,ISNUMBER(G13)=FALSE),0,VLOOKUP(G13,PointTable,H$3,TRUE)),0)</f>
        <v>75.5</v>
      </c>
      <c r="I13" s="30">
        <f>VLOOKUP($C13,'Combined Men''s Foil'!$C$4:$I$161,I$1-2,FALSE)</f>
        <v>57.5</v>
      </c>
      <c r="J13" s="32">
        <f t="shared" si="2"/>
        <v>41</v>
      </c>
      <c r="K13" s="29">
        <f>IF(OR('[2]Men''s Epée'!$A$3=1,'50 Men''s Epée'!$P$3=TRUE),IF(OR(J13&gt;=65,ISNUMBER(J13)=FALSE),0,VLOOKUP(J13,PointTable,K$3,TRUE)),0)</f>
        <v>92</v>
      </c>
      <c r="L13" s="30">
        <f>VLOOKUP($C13,'Combined Men''s Foil'!$C$4:$I$161,L$1-2,FALSE)</f>
        <v>41</v>
      </c>
      <c r="M13" s="4">
        <v>15</v>
      </c>
      <c r="N13" s="5">
        <f>IF(OR('[2]Men''s Epée'!$A$3=1,'50 Men''s Epée'!$R$3=TRUE),IF(OR(M13&gt;=65,ISNUMBER(M13)=FALSE),0,VLOOKUP(M13,PointTable,N$3,TRUE)),0)</f>
        <v>202</v>
      </c>
      <c r="P13">
        <f t="shared" si="3"/>
        <v>75.5</v>
      </c>
      <c r="Q13">
        <f t="shared" si="4"/>
        <v>92</v>
      </c>
      <c r="R13">
        <f t="shared" si="5"/>
        <v>202</v>
      </c>
      <c r="S13">
        <f>IF('50 Men''s Epée'!P$3=TRUE,H13,0)</f>
        <v>75.5</v>
      </c>
      <c r="T13">
        <f>IF('50 Men''s Epée'!Q$3=TRUE,K13,0)</f>
        <v>92</v>
      </c>
      <c r="U13">
        <f>IF('50 Men''s Epée'!R$3=TRUE,N13,0)</f>
        <v>202</v>
      </c>
    </row>
    <row r="14" spans="1:21" ht="12.75">
      <c r="A14" s="2" t="str">
        <f t="shared" si="0"/>
        <v>11</v>
      </c>
      <c r="B14" s="2"/>
      <c r="C14" s="21" t="s">
        <v>154</v>
      </c>
      <c r="D14" s="20">
        <v>12614</v>
      </c>
      <c r="E14" s="3">
        <f>LARGE($P14:$R14,1)+LARGE($P14:$R14,2)+IF('[2]Men''s Epée'!$A$3=1,F14,0)</f>
        <v>281.5</v>
      </c>
      <c r="F14" s="19"/>
      <c r="G14" s="32">
        <f t="shared" si="1"/>
        <v>61.5</v>
      </c>
      <c r="H14" s="29">
        <f>IF(OR('[2]Men''s Epée'!$A$3=1,'50 Men''s Epée'!$P$3=TRUE),IF(OR(G14&gt;=65,ISNUMBER(G14)=FALSE),0,VLOOKUP(G14,PointTable,H$3,TRUE)),0)</f>
        <v>71.5</v>
      </c>
      <c r="I14" s="30">
        <f>VLOOKUP($C14,'Combined Men''s Foil'!$C$4:$I$161,I$1-2,FALSE)</f>
        <v>61.5</v>
      </c>
      <c r="J14" s="32">
        <f t="shared" si="2"/>
        <v>63</v>
      </c>
      <c r="K14" s="29">
        <f>IF(OR('[2]Men''s Epée'!$A$3=1,'50 Men''s Epée'!$P$3=TRUE),IF(OR(J14&gt;=65,ISNUMBER(J14)=FALSE),0,VLOOKUP(J14,PointTable,K$3,TRUE)),0)</f>
        <v>70</v>
      </c>
      <c r="L14" s="30">
        <f>VLOOKUP($C14,'Combined Men''s Foil'!$C$4:$I$161,L$1-2,FALSE)</f>
        <v>63</v>
      </c>
      <c r="M14" s="4">
        <v>11</v>
      </c>
      <c r="N14" s="5">
        <f>IF(OR('[2]Men''s Epée'!$A$3=1,'50 Men''s Epée'!$R$3=TRUE),IF(OR(M14&gt;=65,ISNUMBER(M14)=FALSE),0,VLOOKUP(M14,PointTable,N$3,TRUE)),0)</f>
        <v>210</v>
      </c>
      <c r="P14">
        <f t="shared" si="3"/>
        <v>71.5</v>
      </c>
      <c r="Q14">
        <f t="shared" si="4"/>
        <v>70</v>
      </c>
      <c r="R14">
        <f t="shared" si="5"/>
        <v>210</v>
      </c>
      <c r="S14">
        <f>IF('50 Men''s Epée'!P$3=TRUE,H14,0)</f>
        <v>71.5</v>
      </c>
      <c r="T14">
        <f>IF('50 Men''s Epée'!Q$3=TRUE,K14,0)</f>
        <v>70</v>
      </c>
      <c r="U14">
        <f>IF('50 Men''s Epée'!R$3=TRUE,N14,0)</f>
        <v>210</v>
      </c>
    </row>
    <row r="15" spans="1:21" ht="12.75">
      <c r="A15" s="2" t="str">
        <f t="shared" si="0"/>
        <v>12</v>
      </c>
      <c r="B15" s="2"/>
      <c r="C15" s="33" t="s">
        <v>290</v>
      </c>
      <c r="D15" s="20">
        <v>14810</v>
      </c>
      <c r="E15" s="3">
        <f>LARGE($P15:$R15,1)+LARGE($P15:$R15,2)+IF('[2]Men''s Epée'!$A$3=1,F15,0)</f>
        <v>279</v>
      </c>
      <c r="F15" s="19"/>
      <c r="G15" s="32" t="str">
        <f t="shared" si="1"/>
        <v>np</v>
      </c>
      <c r="H15" s="29">
        <f>IF(OR('[2]Men''s Epée'!$A$3=1,'50 Men''s Epée'!$P$3=TRUE),IF(OR(G15&gt;=65,ISNUMBER(G15)=FALSE),0,VLOOKUP(G15,PointTable,H$3,TRUE)),0)</f>
        <v>0</v>
      </c>
      <c r="I15" s="30" t="str">
        <f>VLOOKUP($C15,'Combined Men''s Foil'!$C$4:$I$161,I$1-2,FALSE)</f>
        <v>np</v>
      </c>
      <c r="J15" s="32">
        <f t="shared" si="2"/>
        <v>58</v>
      </c>
      <c r="K15" s="29">
        <f>IF(OR('[2]Men''s Epée'!$A$3=1,'50 Men''s Epée'!$P$3=TRUE),IF(OR(J15&gt;=65,ISNUMBER(J15)=FALSE),0,VLOOKUP(J15,PointTable,K$3,TRUE)),0)</f>
        <v>75</v>
      </c>
      <c r="L15" s="30">
        <f>VLOOKUP($C15,'Combined Men''s Foil'!$C$4:$I$161,L$1-2,FALSE)</f>
        <v>58</v>
      </c>
      <c r="M15" s="4">
        <v>14</v>
      </c>
      <c r="N15" s="5">
        <f>IF(OR('[2]Men''s Epée'!$A$3=1,'50 Men''s Epée'!$R$3=TRUE),IF(OR(M15&gt;=65,ISNUMBER(M15)=FALSE),0,VLOOKUP(M15,PointTable,N$3,TRUE)),0)</f>
        <v>204</v>
      </c>
      <c r="P15">
        <f t="shared" si="3"/>
        <v>0</v>
      </c>
      <c r="Q15">
        <f t="shared" si="4"/>
        <v>75</v>
      </c>
      <c r="R15">
        <f t="shared" si="5"/>
        <v>204</v>
      </c>
      <c r="S15">
        <f>IF('50 Men''s Epée'!P$3=TRUE,H15,0)</f>
        <v>0</v>
      </c>
      <c r="T15">
        <f>IF('50 Men''s Epée'!Q$3=TRUE,K15,0)</f>
        <v>75</v>
      </c>
      <c r="U15">
        <f>IF('50 Men''s Epée'!R$3=TRUE,N15,0)</f>
        <v>204</v>
      </c>
    </row>
    <row r="16" spans="1:21" ht="12.75">
      <c r="A16" s="2" t="str">
        <f t="shared" si="0"/>
        <v>13</v>
      </c>
      <c r="B16" s="2"/>
      <c r="C16" s="34" t="s">
        <v>394</v>
      </c>
      <c r="D16" s="20">
        <v>15253</v>
      </c>
      <c r="E16" s="3">
        <f>LARGE($P16:$R16,1)+LARGE($P16:$R16,2)+IF('[2]Men''s Epée'!$A$3=1,F16,0)</f>
        <v>276</v>
      </c>
      <c r="F16" s="19"/>
      <c r="G16" s="32" t="str">
        <f t="shared" si="1"/>
        <v>np</v>
      </c>
      <c r="H16" s="29">
        <f>IF(OR('[2]Men''s Epée'!$A$3=1,'50 Men''s Epée'!$P$3=TRUE),IF(OR(G16&gt;=65,ISNUMBER(G16)=FALSE),0,VLOOKUP(G16,PointTable,H$3,TRUE)),0)</f>
        <v>0</v>
      </c>
      <c r="I16" s="30" t="e">
        <f>VLOOKUP($C16,'Combined Men''s Foil'!$C$4:$I$161,I$1-2,FALSE)</f>
        <v>#N/A</v>
      </c>
      <c r="J16" s="32" t="str">
        <f t="shared" si="2"/>
        <v>np</v>
      </c>
      <c r="K16" s="29">
        <f>IF(OR('[2]Men''s Epée'!$A$3=1,'50 Men''s Epée'!$P$3=TRUE),IF(OR(J16&gt;=65,ISNUMBER(J16)=FALSE),0,VLOOKUP(J16,PointTable,K$3,TRUE)),0)</f>
        <v>0</v>
      </c>
      <c r="L16" s="30" t="e">
        <f>VLOOKUP($C16,'Combined Men''s Foil'!$C$4:$I$161,L$1-2,FALSE)</f>
        <v>#N/A</v>
      </c>
      <c r="M16" s="4">
        <v>7</v>
      </c>
      <c r="N16" s="5">
        <f>IF(OR('[2]Men''s Epée'!$A$3=1,'50 Men''s Epée'!$R$3=TRUE),IF(OR(M16&gt;=65,ISNUMBER(M16)=FALSE),0,VLOOKUP(M16,PointTable,N$3,TRUE)),0)</f>
        <v>276</v>
      </c>
      <c r="P16">
        <f t="shared" si="3"/>
        <v>0</v>
      </c>
      <c r="Q16">
        <f t="shared" si="4"/>
        <v>0</v>
      </c>
      <c r="R16">
        <f t="shared" si="5"/>
        <v>276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276</v>
      </c>
    </row>
    <row r="17" spans="1:21" ht="12.75">
      <c r="A17" s="2" t="str">
        <f t="shared" si="0"/>
        <v>14</v>
      </c>
      <c r="B17" s="2"/>
      <c r="C17" s="34" t="s">
        <v>395</v>
      </c>
      <c r="D17" s="20">
        <v>14352</v>
      </c>
      <c r="E17" s="3">
        <f>LARGE($P17:$R17,1)+LARGE($P17:$R17,2)+IF('[2]Men''s Epée'!$A$3=1,F17,0)</f>
        <v>274</v>
      </c>
      <c r="F17" s="19"/>
      <c r="G17" s="32" t="str">
        <f t="shared" si="1"/>
        <v>np</v>
      </c>
      <c r="H17" s="29">
        <f>IF(OR('[2]Men''s Epée'!$A$3=1,'50 Men''s Epée'!$P$3=TRUE),IF(OR(G17&gt;=65,ISNUMBER(G17)=FALSE),0,VLOOKUP(G17,PointTable,H$3,TRUE)),0)</f>
        <v>0</v>
      </c>
      <c r="I17" s="30" t="e">
        <f>VLOOKUP($C17,'Combined Men''s Foil'!$C$4:$I$161,I$1-2,FALSE)</f>
        <v>#N/A</v>
      </c>
      <c r="J17" s="32" t="str">
        <f t="shared" si="2"/>
        <v>np</v>
      </c>
      <c r="K17" s="29">
        <f>IF(OR('[2]Men''s Epée'!$A$3=1,'50 Men''s Epée'!$P$3=TRUE),IF(OR(J17&gt;=65,ISNUMBER(J17)=FALSE),0,VLOOKUP(J17,PointTable,K$3,TRUE)),0)</f>
        <v>0</v>
      </c>
      <c r="L17" s="30" t="e">
        <f>VLOOKUP($C17,'Combined Men''s Foil'!$C$4:$I$161,L$1-2,FALSE)</f>
        <v>#N/A</v>
      </c>
      <c r="M17" s="4">
        <v>8</v>
      </c>
      <c r="N17" s="5">
        <f>IF(OR('[2]Men''s Epée'!$A$3=1,'50 Men''s Epée'!$R$3=TRUE),IF(OR(M17&gt;=65,ISNUMBER(M17)=FALSE),0,VLOOKUP(M17,PointTable,N$3,TRUE)),0)</f>
        <v>274</v>
      </c>
      <c r="P17">
        <f t="shared" si="3"/>
        <v>0</v>
      </c>
      <c r="Q17">
        <f t="shared" si="4"/>
        <v>0</v>
      </c>
      <c r="R17">
        <f t="shared" si="5"/>
        <v>274</v>
      </c>
      <c r="S17">
        <f>IF('50 Men''s Epée'!P$3=TRUE,H17,0)</f>
        <v>0</v>
      </c>
      <c r="T17">
        <f>IF('50 Men''s Epée'!Q$3=TRUE,K17,0)</f>
        <v>0</v>
      </c>
      <c r="U17">
        <f>IF('50 Men''s Epée'!R$3=TRUE,N17,0)</f>
        <v>274</v>
      </c>
    </row>
    <row r="18" spans="1:21" ht="12.75">
      <c r="A18" s="2" t="str">
        <f t="shared" si="0"/>
        <v>15</v>
      </c>
      <c r="B18" s="2"/>
      <c r="C18" s="21" t="s">
        <v>178</v>
      </c>
      <c r="D18" s="20">
        <v>8529</v>
      </c>
      <c r="E18" s="3">
        <f>LARGE($P18:$R18,1)+LARGE($P18:$R18,2)+IF('[2]Men''s Epée'!$A$3=1,F18,0)</f>
        <v>206</v>
      </c>
      <c r="F18" s="19"/>
      <c r="G18" s="32" t="str">
        <f t="shared" si="1"/>
        <v>np</v>
      </c>
      <c r="H18" s="29">
        <f>IF(OR('[2]Men''s Epée'!$A$3=1,'50 Men''s Epée'!$P$3=TRUE),IF(OR(G18&gt;=65,ISNUMBER(G18)=FALSE),0,VLOOKUP(G18,PointTable,H$3,TRUE)),0)</f>
        <v>0</v>
      </c>
      <c r="I18" s="30" t="e">
        <f>VLOOKUP($C18,'Combined Men''s Foil'!$C$4:$I$161,I$1-2,FALSE)</f>
        <v>#N/A</v>
      </c>
      <c r="J18" s="32" t="str">
        <f t="shared" si="2"/>
        <v>np</v>
      </c>
      <c r="K18" s="29">
        <f>IF(OR('[2]Men''s Epée'!$A$3=1,'50 Men''s Epée'!$P$3=TRUE),IF(OR(J18&gt;=65,ISNUMBER(J18)=FALSE),0,VLOOKUP(J18,PointTable,K$3,TRUE)),0)</f>
        <v>0</v>
      </c>
      <c r="L18" s="30" t="e">
        <f>VLOOKUP($C18,'Combined Men''s Foil'!$C$4:$I$161,L$1-2,FALSE)</f>
        <v>#N/A</v>
      </c>
      <c r="M18" s="4">
        <v>13</v>
      </c>
      <c r="N18" s="5">
        <f>IF(OR('[2]Men''s Epée'!$A$3=1,'50 Men''s Epée'!$R$3=TRUE),IF(OR(M18&gt;=65,ISNUMBER(M18)=FALSE),0,VLOOKUP(M18,PointTable,N$3,TRUE)),0)</f>
        <v>206</v>
      </c>
      <c r="P18">
        <f t="shared" si="3"/>
        <v>0</v>
      </c>
      <c r="Q18">
        <f t="shared" si="4"/>
        <v>0</v>
      </c>
      <c r="R18">
        <f t="shared" si="5"/>
        <v>206</v>
      </c>
      <c r="S18">
        <f>IF('50 Men''s Epée'!P$3=TRUE,H18,0)</f>
        <v>0</v>
      </c>
      <c r="T18">
        <f>IF('50 Men''s Epée'!Q$3=TRUE,K18,0)</f>
        <v>0</v>
      </c>
      <c r="U18">
        <f>IF('50 Men''s Epée'!R$3=TRUE,N18,0)</f>
        <v>206</v>
      </c>
    </row>
    <row r="19" spans="1:21" ht="12.75">
      <c r="A19" s="2" t="str">
        <f t="shared" si="0"/>
        <v>16</v>
      </c>
      <c r="B19" s="2"/>
      <c r="C19" s="34" t="s">
        <v>368</v>
      </c>
      <c r="D19" s="20">
        <v>5274</v>
      </c>
      <c r="E19" s="3">
        <f>LARGE($P19:$R19,1)+LARGE($P19:$R19,2)+IF('[2]Men''s Epée'!$A$3=1,F19,0)</f>
        <v>200</v>
      </c>
      <c r="F19" s="19"/>
      <c r="G19" s="32" t="str">
        <f aca="true" t="shared" si="6" ref="G19:G24">IF(ISERROR(I19),"np",I19)</f>
        <v>np</v>
      </c>
      <c r="H19" s="29">
        <f>IF(OR('[2]Men''s Epée'!$A$3=1,'50 Men''s Epée'!$P$3=TRUE),IF(OR(G19&gt;=65,ISNUMBER(G19)=FALSE),0,VLOOKUP(G19,PointTable,H$3,TRUE)),0)</f>
        <v>0</v>
      </c>
      <c r="I19" s="30" t="e">
        <f>VLOOKUP($C19,'Combined Men''s Foil'!$C$4:$I$161,I$1-2,FALSE)</f>
        <v>#N/A</v>
      </c>
      <c r="J19" s="32" t="str">
        <f aca="true" t="shared" si="7" ref="J19:J24">IF(ISERROR(L19),"np",L19)</f>
        <v>np</v>
      </c>
      <c r="K19" s="29">
        <f>IF(OR('[2]Men''s Epée'!$A$3=1,'50 Men''s Epée'!$P$3=TRUE),IF(OR(J19&gt;=65,ISNUMBER(J19)=FALSE),0,VLOOKUP(J19,PointTable,K$3,TRUE)),0)</f>
        <v>0</v>
      </c>
      <c r="L19" s="30" t="e">
        <f>VLOOKUP($C19,'Combined Men''s Foil'!$C$4:$I$161,L$1-2,FALSE)</f>
        <v>#N/A</v>
      </c>
      <c r="M19" s="4">
        <v>16</v>
      </c>
      <c r="N19" s="5">
        <f>IF(OR('[2]Men''s Epée'!$A$3=1,'50 Men''s Epée'!$R$3=TRUE),IF(OR(M19&gt;=65,ISNUMBER(M19)=FALSE),0,VLOOKUP(M19,PointTable,N$3,TRUE)),0)</f>
        <v>200</v>
      </c>
      <c r="P19">
        <f>H19</f>
        <v>0</v>
      </c>
      <c r="Q19">
        <f>K19</f>
        <v>0</v>
      </c>
      <c r="R19">
        <f>N19</f>
        <v>200</v>
      </c>
      <c r="S19">
        <f>IF('50 Men''s Epée'!P$3=TRUE,H19,0)</f>
        <v>0</v>
      </c>
      <c r="T19">
        <f>IF('50 Men''s Epée'!Q$3=TRUE,K19,0)</f>
        <v>0</v>
      </c>
      <c r="U19">
        <f>IF('50 Men''s Epée'!R$3=TRUE,N19,0)</f>
        <v>200</v>
      </c>
    </row>
    <row r="20" spans="1:21" ht="12.75">
      <c r="A20" s="2" t="str">
        <f t="shared" si="0"/>
        <v>17</v>
      </c>
      <c r="B20" s="2"/>
      <c r="C20" s="34" t="s">
        <v>364</v>
      </c>
      <c r="D20" s="20">
        <v>8626</v>
      </c>
      <c r="E20" s="3">
        <f>LARGE($P20:$R20,1)+LARGE($P20:$R20,2)+IF('[2]Men''s Epée'!$A$3=1,F20,0)</f>
        <v>140</v>
      </c>
      <c r="F20" s="19"/>
      <c r="G20" s="32" t="str">
        <f t="shared" si="6"/>
        <v>np</v>
      </c>
      <c r="H20" s="29">
        <f>IF(OR('[2]Men''s Epée'!$A$3=1,'50 Men''s Epée'!$P$3=TRUE),IF(OR(G20&gt;=65,ISNUMBER(G20)=FALSE),0,VLOOKUP(G20,PointTable,H$3,TRUE)),0)</f>
        <v>0</v>
      </c>
      <c r="I20" s="30" t="e">
        <f>VLOOKUP($C20,'Combined Men''s Foil'!$C$4:$I$161,I$1-2,FALSE)</f>
        <v>#N/A</v>
      </c>
      <c r="J20" s="32" t="str">
        <f t="shared" si="7"/>
        <v>np</v>
      </c>
      <c r="K20" s="29">
        <f>IF(OR('[2]Men''s Epée'!$A$3=1,'50 Men''s Epée'!$P$3=TRUE),IF(OR(J20&gt;=65,ISNUMBER(J20)=FALSE),0,VLOOKUP(J20,PointTable,K$3,TRUE)),0)</f>
        <v>0</v>
      </c>
      <c r="L20" s="30" t="e">
        <f>VLOOKUP($C20,'Combined Men''s Foil'!$C$4:$I$161,L$1-2,FALSE)</f>
        <v>#N/A</v>
      </c>
      <c r="M20" s="4">
        <v>17</v>
      </c>
      <c r="N20" s="5">
        <f>IF(OR('[2]Men''s Epée'!$A$3=1,'50 Men''s Epée'!$R$3=TRUE),IF(OR(M20&gt;=65,ISNUMBER(M20)=FALSE),0,VLOOKUP(M20,PointTable,N$3,TRUE)),0)</f>
        <v>140</v>
      </c>
      <c r="P20">
        <f>H20</f>
        <v>0</v>
      </c>
      <c r="Q20">
        <f>K20</f>
        <v>0</v>
      </c>
      <c r="R20">
        <f>N20</f>
        <v>140</v>
      </c>
      <c r="S20">
        <f>IF('50 Men''s Epée'!P$3=TRUE,H20,0)</f>
        <v>0</v>
      </c>
      <c r="T20">
        <f>IF('50 Men''s Epée'!Q$3=TRUE,K20,0)</f>
        <v>0</v>
      </c>
      <c r="U20">
        <f>IF('50 Men''s Epée'!R$3=TRUE,N20,0)</f>
        <v>140</v>
      </c>
    </row>
    <row r="21" spans="1:21" ht="12.75">
      <c r="A21" s="2" t="str">
        <f t="shared" si="0"/>
        <v>18</v>
      </c>
      <c r="B21" s="2"/>
      <c r="C21" s="34" t="s">
        <v>396</v>
      </c>
      <c r="D21" s="20">
        <v>5337</v>
      </c>
      <c r="E21" s="3">
        <f>LARGE($P21:$R21,1)+LARGE($P21:$R21,2)+IF('[2]Men''s Epée'!$A$3=1,F21,0)</f>
        <v>138</v>
      </c>
      <c r="F21" s="19"/>
      <c r="G21" s="32" t="str">
        <f t="shared" si="6"/>
        <v>np</v>
      </c>
      <c r="H21" s="29">
        <f>IF(OR('[2]Men''s Epée'!$A$3=1,'50 Men''s Epée'!$P$3=TRUE),IF(OR(G21&gt;=65,ISNUMBER(G21)=FALSE),0,VLOOKUP(G21,PointTable,H$3,TRUE)),0)</f>
        <v>0</v>
      </c>
      <c r="I21" s="30" t="e">
        <f>VLOOKUP($C21,'Combined Men''s Foil'!$C$4:$I$161,I$1-2,FALSE)</f>
        <v>#N/A</v>
      </c>
      <c r="J21" s="32" t="str">
        <f t="shared" si="7"/>
        <v>np</v>
      </c>
      <c r="K21" s="29">
        <f>IF(OR('[2]Men''s Epée'!$A$3=1,'50 Men''s Epée'!$P$3=TRUE),IF(OR(J21&gt;=65,ISNUMBER(J21)=FALSE),0,VLOOKUP(J21,PointTable,K$3,TRUE)),0)</f>
        <v>0</v>
      </c>
      <c r="L21" s="30" t="e">
        <f>VLOOKUP($C21,'Combined Men''s Foil'!$C$4:$I$161,L$1-2,FALSE)</f>
        <v>#N/A</v>
      </c>
      <c r="M21" s="4">
        <v>18</v>
      </c>
      <c r="N21" s="5">
        <f>IF(OR('[2]Men''s Epée'!$A$3=1,'50 Men''s Epée'!$R$3=TRUE),IF(OR(M21&gt;=65,ISNUMBER(M21)=FALSE),0,VLOOKUP(M21,PointTable,N$3,TRUE)),0)</f>
        <v>138</v>
      </c>
      <c r="P21">
        <f>H21</f>
        <v>0</v>
      </c>
      <c r="Q21">
        <f>K21</f>
        <v>0</v>
      </c>
      <c r="R21">
        <f>N21</f>
        <v>138</v>
      </c>
      <c r="S21">
        <f>IF('50 Men''s Epée'!P$3=TRUE,H21,0)</f>
        <v>0</v>
      </c>
      <c r="T21">
        <f>IF('50 Men''s Epée'!Q$3=TRUE,K21,0)</f>
        <v>0</v>
      </c>
      <c r="U21">
        <f>IF('50 Men''s Epée'!R$3=TRUE,N21,0)</f>
        <v>138</v>
      </c>
    </row>
    <row r="22" spans="1:21" ht="12.75">
      <c r="A22" s="2" t="str">
        <f t="shared" si="0"/>
        <v>19</v>
      </c>
      <c r="B22" s="2"/>
      <c r="C22" s="33" t="s">
        <v>165</v>
      </c>
      <c r="D22" s="20">
        <v>14850</v>
      </c>
      <c r="E22" s="3">
        <f>LARGE($P22:$R22,1)+LARGE($P22:$R22,2)+IF('[2]Men''s Epée'!$A$3=1,F22,0)</f>
        <v>79</v>
      </c>
      <c r="F22" s="19"/>
      <c r="G22" s="32">
        <f t="shared" si="6"/>
        <v>54</v>
      </c>
      <c r="H22" s="29">
        <f>IF(OR('[2]Men''s Epée'!$A$3=1,'50 Men''s Epée'!$P$3=TRUE),IF(OR(G22&gt;=65,ISNUMBER(G22)=FALSE),0,VLOOKUP(G22,PointTable,H$3,TRUE)),0)</f>
        <v>79</v>
      </c>
      <c r="I22" s="30">
        <f>VLOOKUP($C22,'Combined Men''s Foil'!$C$4:$I$161,I$1-2,FALSE)</f>
        <v>54</v>
      </c>
      <c r="J22" s="32" t="str">
        <f t="shared" si="7"/>
        <v>np</v>
      </c>
      <c r="K22" s="29">
        <f>IF(OR('[2]Men''s Epée'!$A$3=1,'50 Men''s Epée'!$P$3=TRUE),IF(OR(J22&gt;=65,ISNUMBER(J22)=FALSE),0,VLOOKUP(J22,PointTable,K$3,TRUE)),0)</f>
        <v>0</v>
      </c>
      <c r="L22" s="30" t="str">
        <f>VLOOKUP($C22,'Combined Men''s Foil'!$C$4:$I$161,L$1-2,FALSE)</f>
        <v>np</v>
      </c>
      <c r="M22" s="4" t="s">
        <v>3</v>
      </c>
      <c r="N22" s="5">
        <f>IF(OR('[2]Men''s Epée'!$A$3=1,'50 Men''s Epée'!$R$3=TRUE),IF(OR(M22&gt;=65,ISNUMBER(M22)=FALSE),0,VLOOKUP(M22,PointTable,N$3,TRUE)),0)</f>
        <v>0</v>
      </c>
      <c r="P22">
        <f>H22</f>
        <v>79</v>
      </c>
      <c r="Q22">
        <f>K22</f>
        <v>0</v>
      </c>
      <c r="R22">
        <f>N22</f>
        <v>0</v>
      </c>
      <c r="S22">
        <f>IF('50 Men''s Epée'!P$3=TRUE,H22,0)</f>
        <v>79</v>
      </c>
      <c r="T22">
        <f>IF('50 Men''s Epée'!Q$3=TRUE,K22,0)</f>
        <v>0</v>
      </c>
      <c r="U22">
        <f>IF('50 Men''s Epée'!R$3=TRUE,N22,0)</f>
        <v>0</v>
      </c>
    </row>
    <row r="23" spans="1:21" ht="12.75">
      <c r="A23" s="2" t="str">
        <f t="shared" si="0"/>
        <v>20</v>
      </c>
      <c r="B23" s="2"/>
      <c r="C23" s="33" t="s">
        <v>244</v>
      </c>
      <c r="D23" s="20">
        <v>14171</v>
      </c>
      <c r="E23" s="3">
        <f>LARGE($P23:$R23,1)+LARGE($P23:$R23,2)+IF('[2]Men''s Epée'!$A$3=1,F23,0)</f>
        <v>77.5</v>
      </c>
      <c r="F23" s="19"/>
      <c r="G23" s="32">
        <f t="shared" si="6"/>
        <v>55.5</v>
      </c>
      <c r="H23" s="29">
        <f>IF(OR('[2]Men''s Epée'!$A$3=1,'50 Men''s Epée'!$P$3=TRUE),IF(OR(G23&gt;=65,ISNUMBER(G23)=FALSE),0,VLOOKUP(G23,PointTable,H$3,TRUE)),0)</f>
        <v>77.5</v>
      </c>
      <c r="I23" s="30">
        <f>VLOOKUP($C23,'Combined Men''s Foil'!$C$4:$I$161,I$1-2,FALSE)</f>
        <v>55.5</v>
      </c>
      <c r="J23" s="32" t="str">
        <f t="shared" si="7"/>
        <v>np</v>
      </c>
      <c r="K23" s="29">
        <f>IF(OR('[2]Men''s Epée'!$A$3=1,'50 Men''s Epée'!$P$3=TRUE),IF(OR(J23&gt;=65,ISNUMBER(J23)=FALSE),0,VLOOKUP(J23,PointTable,K$3,TRUE)),0)</f>
        <v>0</v>
      </c>
      <c r="L23" s="30" t="str">
        <f>VLOOKUP($C23,'Combined Men''s Foil'!$C$4:$I$161,L$1-2,FALSE)</f>
        <v>np</v>
      </c>
      <c r="M23" s="4" t="s">
        <v>3</v>
      </c>
      <c r="N23" s="5">
        <f>IF(OR('[2]Men''s Epée'!$A$3=1,'50 Men''s Epée'!$R$3=TRUE),IF(OR(M23&gt;=65,ISNUMBER(M23)=FALSE),0,VLOOKUP(M23,PointTable,N$3,TRUE)),0)</f>
        <v>0</v>
      </c>
      <c r="P23">
        <f>H23</f>
        <v>77.5</v>
      </c>
      <c r="Q23">
        <f>K23</f>
        <v>0</v>
      </c>
      <c r="R23">
        <f>N23</f>
        <v>0</v>
      </c>
      <c r="S23">
        <f>IF('50 Men''s Epée'!P$3=TRUE,H23,0)</f>
        <v>77.5</v>
      </c>
      <c r="T23">
        <f>IF('50 Men''s Epée'!Q$3=TRUE,K23,0)</f>
        <v>0</v>
      </c>
      <c r="U23">
        <f>IF('50 Men''s Epée'!R$3=TRUE,N23,0)</f>
        <v>0</v>
      </c>
    </row>
    <row r="24" spans="1:21" ht="12.75">
      <c r="A24" s="2" t="str">
        <f t="shared" si="0"/>
        <v>21T</v>
      </c>
      <c r="B24" s="2"/>
      <c r="C24" s="33" t="s">
        <v>247</v>
      </c>
      <c r="D24" s="20">
        <v>14558</v>
      </c>
      <c r="E24" s="3">
        <f>LARGE($P24:$R24,1)+LARGE($P24:$R24,2)+IF('[2]Men''s Epée'!$A$3=1,F24,0)</f>
        <v>73</v>
      </c>
      <c r="F24" s="19"/>
      <c r="G24" s="32">
        <f t="shared" si="6"/>
        <v>60</v>
      </c>
      <c r="H24" s="29">
        <f>IF(OR('[2]Men''s Epée'!$A$3=1,'50 Men''s Epée'!$P$3=TRUE),IF(OR(G24&gt;=65,ISNUMBER(G24)=FALSE),0,VLOOKUP(G24,PointTable,H$3,TRUE)),0)</f>
        <v>73</v>
      </c>
      <c r="I24" s="30">
        <f>VLOOKUP($C24,'Combined Men''s Foil'!$C$4:$I$161,I$1-2,FALSE)</f>
        <v>60</v>
      </c>
      <c r="J24" s="32" t="str">
        <f t="shared" si="7"/>
        <v>np</v>
      </c>
      <c r="K24" s="29">
        <f>IF(OR('[2]Men''s Epée'!$A$3=1,'50 Men''s Epée'!$P$3=TRUE),IF(OR(J24&gt;=65,ISNUMBER(J24)=FALSE),0,VLOOKUP(J24,PointTable,K$3,TRUE)),0)</f>
        <v>0</v>
      </c>
      <c r="L24" s="30" t="str">
        <f>VLOOKUP($C24,'Combined Men''s Foil'!$C$4:$I$161,L$1-2,FALSE)</f>
        <v>np</v>
      </c>
      <c r="M24" s="4" t="s">
        <v>3</v>
      </c>
      <c r="N24" s="5">
        <f>IF(OR('[2]Men''s Epée'!$A$3=1,'50 Men''s Epée'!$R$3=TRUE),IF(OR(M24&gt;=65,ISNUMBER(M24)=FALSE),0,VLOOKUP(M24,PointTable,N$3,TRUE)),0)</f>
        <v>0</v>
      </c>
      <c r="P24">
        <f t="shared" si="3"/>
        <v>73</v>
      </c>
      <c r="Q24">
        <f t="shared" si="4"/>
        <v>0</v>
      </c>
      <c r="R24">
        <f t="shared" si="5"/>
        <v>0</v>
      </c>
      <c r="S24">
        <f>IF('50 Men''s Epée'!P$3=TRUE,H24,0)</f>
        <v>73</v>
      </c>
      <c r="T24">
        <f>IF('50 Men''s Epée'!Q$3=TRUE,K24,0)</f>
        <v>0</v>
      </c>
      <c r="U24">
        <f>IF('50 Men''s Epée'!R$3=TRUE,N24,0)</f>
        <v>0</v>
      </c>
    </row>
    <row r="25" spans="1:21" ht="12.75">
      <c r="A25" s="2" t="str">
        <f t="shared" si="0"/>
        <v>21T</v>
      </c>
      <c r="B25" s="2"/>
      <c r="C25" s="33" t="s">
        <v>291</v>
      </c>
      <c r="D25" s="20">
        <v>14669</v>
      </c>
      <c r="E25" s="3">
        <f>LARGE($P25:$R25,1)+LARGE($P25:$R25,2)+IF('[2]Men''s Epée'!$A$3=1,F25,0)</f>
        <v>73</v>
      </c>
      <c r="F25" s="19"/>
      <c r="G25" s="32" t="str">
        <f>IF(ISERROR(I25),"np",I25)</f>
        <v>np</v>
      </c>
      <c r="H25" s="29">
        <f>IF(OR('[2]Men''s Epée'!$A$3=1,'50 Men''s Epée'!$P$3=TRUE),IF(OR(G25&gt;=65,ISNUMBER(G25)=FALSE),0,VLOOKUP(G25,PointTable,H$3,TRUE)),0)</f>
        <v>0</v>
      </c>
      <c r="I25" s="30" t="str">
        <f>VLOOKUP($C25,'Combined Men''s Foil'!$C$4:$I$161,I$1-2,FALSE)</f>
        <v>np</v>
      </c>
      <c r="J25" s="32">
        <f>IF(ISERROR(L25),"np",L25)</f>
        <v>60</v>
      </c>
      <c r="K25" s="29">
        <f>IF(OR('[2]Men''s Epée'!$A$3=1,'50 Men''s Epée'!$P$3=TRUE),IF(OR(J25&gt;=65,ISNUMBER(J25)=FALSE),0,VLOOKUP(J25,PointTable,K$3,TRUE)),0)</f>
        <v>73</v>
      </c>
      <c r="L25" s="30">
        <f>VLOOKUP($C25,'Combined Men''s Foil'!$C$4:$I$161,L$1-2,FALSE)</f>
        <v>60</v>
      </c>
      <c r="M25" s="4" t="s">
        <v>3</v>
      </c>
      <c r="N25" s="5">
        <f>IF(OR('[2]Men''s Epée'!$A$3=1,'50 Men''s Epée'!$R$3=TRUE),IF(OR(M25&gt;=65,ISNUMBER(M25)=FALSE),0,VLOOKUP(M25,PointTable,N$3,TRUE)),0)</f>
        <v>0</v>
      </c>
      <c r="P25">
        <f t="shared" si="3"/>
        <v>0</v>
      </c>
      <c r="Q25">
        <f t="shared" si="4"/>
        <v>73</v>
      </c>
      <c r="R25">
        <f t="shared" si="5"/>
        <v>0</v>
      </c>
      <c r="S25">
        <f>IF('50 Men''s Epée'!P$3=TRUE,H25,0)</f>
        <v>0</v>
      </c>
      <c r="T25">
        <f>IF('50 Men''s Epée'!Q$3=TRUE,K25,0)</f>
        <v>73</v>
      </c>
      <c r="U25">
        <f>IF('50 Men''s Epée'!R$3=TRUE,N25,0)</f>
        <v>0</v>
      </c>
    </row>
    <row r="26" spans="1:21" ht="12.75">
      <c r="A26" s="2" t="str">
        <f t="shared" si="0"/>
        <v>23</v>
      </c>
      <c r="B26" s="2"/>
      <c r="C26" s="33" t="s">
        <v>235</v>
      </c>
      <c r="D26" s="20">
        <v>15157</v>
      </c>
      <c r="E26" s="3">
        <f>LARGE($P26:$R26,1)+LARGE($P26:$R26,2)+IF('[2]Men''s Epée'!$A$3=1,F26,0)</f>
        <v>71.5</v>
      </c>
      <c r="F26" s="19"/>
      <c r="G26" s="32">
        <f t="shared" si="1"/>
        <v>61.5</v>
      </c>
      <c r="H26" s="29">
        <f>IF(OR('[2]Men''s Epée'!$A$3=1,'50 Men''s Epée'!$P$3=TRUE),IF(OR(G26&gt;=65,ISNUMBER(G26)=FALSE),0,VLOOKUP(G26,PointTable,H$3,TRUE)),0)</f>
        <v>71.5</v>
      </c>
      <c r="I26" s="30">
        <f>VLOOKUP($C26,'Combined Men''s Foil'!$C$4:$I$161,I$1-2,FALSE)</f>
        <v>61.5</v>
      </c>
      <c r="J26" s="32" t="str">
        <f t="shared" si="2"/>
        <v>np</v>
      </c>
      <c r="K26" s="29">
        <f>IF(OR('[2]Men''s Epée'!$A$3=1,'50 Men''s Epée'!$P$3=TRUE),IF(OR(J26&gt;=65,ISNUMBER(J26)=FALSE),0,VLOOKUP(J26,PointTable,K$3,TRUE)),0)</f>
        <v>0</v>
      </c>
      <c r="L26" s="30" t="str">
        <f>VLOOKUP($C26,'Combined Men''s Foil'!$C$4:$I$161,L$1-2,FALSE)</f>
        <v>np</v>
      </c>
      <c r="M26" s="4" t="s">
        <v>3</v>
      </c>
      <c r="N26" s="5">
        <f>IF(OR('[2]Men''s Epée'!$A$3=1,'50 Men''s Epée'!$R$3=TRUE),IF(OR(M26&gt;=65,ISNUMBER(M26)=FALSE),0,VLOOKUP(M26,PointTable,N$3,TRUE)),0)</f>
        <v>0</v>
      </c>
      <c r="P26">
        <f t="shared" si="3"/>
        <v>71.5</v>
      </c>
      <c r="Q26">
        <f t="shared" si="4"/>
        <v>0</v>
      </c>
      <c r="R26">
        <f t="shared" si="5"/>
        <v>0</v>
      </c>
      <c r="S26">
        <f>IF('50 Men''s Epée'!P$3=TRUE,H26,0)</f>
        <v>71.5</v>
      </c>
      <c r="T26">
        <f>IF('50 Men''s Epée'!Q$3=TRUE,K26,0)</f>
        <v>0</v>
      </c>
      <c r="U26">
        <f>IF('50 Men''s Epée'!R$3=TRUE,N26,0)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Men''s Saber'!$G$1:$J$3,3,FALSE)</f>
        <v>7</v>
      </c>
      <c r="J1" s="23" t="s">
        <v>271</v>
      </c>
      <c r="K1" s="10"/>
      <c r="L1" s="25">
        <f>HLOOKUP(J1,'Combined Men''s Saber'!$G$1:$J$3,3,FALSE)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Men''s Saber'!R2C"&amp;I1,FALSE)</f>
        <v>I</v>
      </c>
      <c r="H2" s="25" t="str">
        <f ca="1">INDIRECT("'Combined Men''s Saber'!R2C"&amp;I1+1,FALSE)</f>
        <v>Dec 2001&lt;BR&gt;VET</v>
      </c>
      <c r="I2" s="22"/>
      <c r="J2" s="23" t="str">
        <f ca="1">INDIRECT("'Combined Men''s Saber'!R2C"&amp;L1,FALSE)</f>
        <v>I</v>
      </c>
      <c r="K2" s="25" t="str">
        <f ca="1">INDIRECT("'Combined Men''s Saber'!R2C"&amp;L1+1,FALSE)</f>
        <v>Mar 2002&lt;BR&gt;VET</v>
      </c>
      <c r="L2" s="22"/>
      <c r="M2" s="13" t="s">
        <v>219</v>
      </c>
      <c r="N2" s="17" t="s">
        <v>323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20">IF(E4=0,"",IF(E4=E3,A3,ROW()-3&amp;IF(E4=E5,"T","")))</f>
        <v>1</v>
      </c>
      <c r="B4" s="2"/>
      <c r="C4" s="21" t="s">
        <v>156</v>
      </c>
      <c r="D4" s="20">
        <v>11886</v>
      </c>
      <c r="E4" s="3">
        <f>LARGE($P4:$R4,1)+LARGE($P4:$R4,2)+IF('[2]Men''s Epée'!$A$3=1,F4,0)</f>
        <v>818.5</v>
      </c>
      <c r="F4" s="19"/>
      <c r="G4" s="32">
        <f aca="true" t="shared" si="1" ref="G4:G20">IF(ISERROR(I4),"np",I4)</f>
        <v>16</v>
      </c>
      <c r="H4" s="29">
        <f>IF(OR('[2]Men''s Epée'!$A$3=1,'50 Men''s Epée'!$P$3=TRUE),IF(OR(G4&gt;=65,ISNUMBER(G4)=FALSE),0,VLOOKUP(G4,PointTable,H$3,TRUE)),0)</f>
        <v>300</v>
      </c>
      <c r="I4" s="30">
        <f>VLOOKUP($C4,'Combined Men''s Saber'!$C$4:$I$175,I$1-2,FALSE)</f>
        <v>16</v>
      </c>
      <c r="J4" s="32">
        <f aca="true" t="shared" si="2" ref="J4:J20">IF(ISERROR(L4),"np",L4)</f>
        <v>5.5</v>
      </c>
      <c r="K4" s="29">
        <f>IF(OR('[2]Men''s Epée'!$A$3=1,'50 Men''s Epée'!$P$3=TRUE),IF(OR(J4&gt;=65,ISNUMBER(J4)=FALSE),0,VLOOKUP(J4,PointTable,K$3,TRUE)),0)</f>
        <v>418.5</v>
      </c>
      <c r="L4" s="30">
        <f>VLOOKUP($C4,'Combined Men''s Saber'!$C$4:$I$175,L$1-2,FALSE)</f>
        <v>5.5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3" ref="P4:P20">H4</f>
        <v>300</v>
      </c>
      <c r="Q4">
        <f aca="true" t="shared" si="4" ref="Q4:Q20">K4</f>
        <v>418.5</v>
      </c>
      <c r="R4">
        <f aca="true" t="shared" si="5" ref="R4:R20">N4</f>
        <v>400</v>
      </c>
      <c r="S4">
        <f>IF('50 Men''s Epée'!P$3=TRUE,H4,0)</f>
        <v>300</v>
      </c>
      <c r="T4">
        <f>IF('50 Men''s Epée'!Q$3=TRUE,K4,0)</f>
        <v>418.5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21" t="s">
        <v>138</v>
      </c>
      <c r="D5" s="20">
        <v>12964</v>
      </c>
      <c r="E5" s="3">
        <f>LARGE($P5:$R5,1)+LARGE($P5:$R5,2)+IF('[2]Men''s Epée'!$A$3=1,F5,0)</f>
        <v>636</v>
      </c>
      <c r="F5" s="19"/>
      <c r="G5" s="32">
        <f t="shared" si="1"/>
        <v>10</v>
      </c>
      <c r="H5" s="29">
        <f>IF(OR('[2]Men''s Epée'!$A$3=1,'50 Men''s Epée'!$P$3=TRUE),IF(OR(G5&gt;=65,ISNUMBER(G5)=FALSE),0,VLOOKUP(G5,PointTable,H$3,TRUE)),0)</f>
        <v>318</v>
      </c>
      <c r="I5" s="30">
        <f>VLOOKUP($C5,'Combined Men''s Saber'!$C$4:$I$175,I$1-2,FALSE)</f>
        <v>10</v>
      </c>
      <c r="J5" s="32">
        <f t="shared" si="2"/>
        <v>10</v>
      </c>
      <c r="K5" s="29">
        <f>IF(OR('[2]Men''s Epée'!$A$3=1,'50 Men''s Epée'!$P$3=TRUE),IF(OR(J5&gt;=65,ISNUMBER(J5)=FALSE),0,VLOOKUP(J5,PointTable,K$3,TRUE)),0)</f>
        <v>318</v>
      </c>
      <c r="L5" s="30">
        <f>VLOOKUP($C5,'Combined Men''s Saber'!$C$4:$I$175,L$1-2,FALSE)</f>
        <v>10</v>
      </c>
      <c r="M5" s="4" t="s">
        <v>3</v>
      </c>
      <c r="N5" s="5">
        <f>IF(OR('[2]Men''s Epée'!$A$3=1,'50 Men''s Epée'!$R$3=TRUE),IF(OR(M5&gt;=65,ISNUMBER(M5)=FALSE),0,VLOOKUP(M5,PointTable,N$3,TRUE)),0)</f>
        <v>0</v>
      </c>
      <c r="P5">
        <f t="shared" si="3"/>
        <v>318</v>
      </c>
      <c r="Q5">
        <f t="shared" si="4"/>
        <v>318</v>
      </c>
      <c r="R5">
        <f t="shared" si="5"/>
        <v>0</v>
      </c>
      <c r="S5">
        <f>IF('50 Men''s Epée'!P$3=TRUE,H5,0)</f>
        <v>318</v>
      </c>
      <c r="T5">
        <f>IF('50 Men''s Epée'!Q$3=TRUE,K5,0)</f>
        <v>318</v>
      </c>
      <c r="U5">
        <f>IF('50 Men''s Epée'!R$3=TRUE,N5,0)</f>
        <v>0</v>
      </c>
    </row>
    <row r="6" spans="1:21" ht="12.75">
      <c r="A6" s="2" t="str">
        <f t="shared" si="0"/>
        <v>3</v>
      </c>
      <c r="B6" s="2"/>
      <c r="C6" s="21" t="s">
        <v>159</v>
      </c>
      <c r="D6" s="20">
        <v>15026</v>
      </c>
      <c r="E6" s="3">
        <f>LARGE($P6:$R6,1)+LARGE($P6:$R6,2)+IF('[2]Men''s Epée'!$A$3=1,F6,0)</f>
        <v>569</v>
      </c>
      <c r="F6" s="19"/>
      <c r="G6" s="32">
        <f>IF(ISERROR(I6),"np",I6)</f>
        <v>21.5</v>
      </c>
      <c r="H6" s="29">
        <f>IF(OR('[2]Men''s Epée'!$A$3=1,'50 Men''s Epée'!$P$3=TRUE),IF(OR(G6&gt;=65,ISNUMBER(G6)=FALSE),0,VLOOKUP(G6,PointTable,H$3,TRUE)),0)</f>
        <v>196.5</v>
      </c>
      <c r="I6" s="30">
        <f>VLOOKUP($C6,'Combined Men''s Saber'!$C$4:$I$175,I$1-2,FALSE)</f>
        <v>21.5</v>
      </c>
      <c r="J6" s="32">
        <f>IF(ISERROR(L6),"np",L6)</f>
        <v>20</v>
      </c>
      <c r="K6" s="29">
        <f>IF(OR('[2]Men''s Epée'!$A$3=1,'50 Men''s Epée'!$P$3=TRUE),IF(OR(J6&gt;=65,ISNUMBER(J6)=FALSE),0,VLOOKUP(J6,PointTable,K$3,TRUE)),0)</f>
        <v>201</v>
      </c>
      <c r="L6" s="30">
        <f>VLOOKUP($C6,'Combined Men''s Saber'!$C$4:$I$175,L$1-2,FALSE)</f>
        <v>20</v>
      </c>
      <c r="M6" s="4">
        <v>2</v>
      </c>
      <c r="N6" s="5">
        <f>IF(OR('[2]Men''s Epée'!$A$3=1,'50 Men''s Epée'!$R$3=TRUE),IF(OR(M6&gt;=65,ISNUMBER(M6)=FALSE),0,VLOOKUP(M6,PointTable,N$3,TRUE)),0)</f>
        <v>368</v>
      </c>
      <c r="P6">
        <f>H6</f>
        <v>196.5</v>
      </c>
      <c r="Q6">
        <f>K6</f>
        <v>201</v>
      </c>
      <c r="R6">
        <f>N6</f>
        <v>368</v>
      </c>
      <c r="S6">
        <f>IF('50 Men''s Epée'!P$3=TRUE,H6,0)</f>
        <v>196.5</v>
      </c>
      <c r="T6">
        <f>IF('50 Men''s Epée'!Q$3=TRUE,K6,0)</f>
        <v>201</v>
      </c>
      <c r="U6">
        <f>IF('50 Men''s Epée'!R$3=TRUE,N6,0)</f>
        <v>368</v>
      </c>
    </row>
    <row r="7" spans="1:21" ht="12.75">
      <c r="A7" s="2" t="str">
        <f t="shared" si="0"/>
        <v>4</v>
      </c>
      <c r="B7" s="2"/>
      <c r="C7" s="21" t="s">
        <v>87</v>
      </c>
      <c r="D7" s="20">
        <v>12055</v>
      </c>
      <c r="E7" s="3">
        <f>LARGE($P7:$R7,1)+LARGE($P7:$R7,2)+IF('[2]Men''s Epée'!$A$3=1,F7,0)</f>
        <v>532</v>
      </c>
      <c r="F7" s="19"/>
      <c r="G7" s="32">
        <f t="shared" si="1"/>
        <v>23</v>
      </c>
      <c r="H7" s="29">
        <f>IF(OR('[2]Men''s Epée'!$A$3=1,'50 Men''s Epée'!$P$3=TRUE),IF(OR(G7&gt;=65,ISNUMBER(G7)=FALSE),0,VLOOKUP(G7,PointTable,H$3,TRUE)),0)</f>
        <v>192</v>
      </c>
      <c r="I7" s="30">
        <f>VLOOKUP($C7,'Combined Men''s Saber'!$C$4:$I$175,I$1-2,FALSE)</f>
        <v>23</v>
      </c>
      <c r="J7" s="32">
        <f t="shared" si="2"/>
        <v>48</v>
      </c>
      <c r="K7" s="29">
        <f>IF(OR('[2]Men''s Epée'!$A$3=1,'50 Men''s Epée'!$P$3=TRUE),IF(OR(J7&gt;=65,ISNUMBER(J7)=FALSE),0,VLOOKUP(J7,PointTable,K$3,TRUE)),0)</f>
        <v>85</v>
      </c>
      <c r="L7" s="30">
        <f>VLOOKUP($C7,'Combined Men''s Saber'!$C$4:$I$175,L$1-2,FALSE)</f>
        <v>48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>H7</f>
        <v>192</v>
      </c>
      <c r="Q7">
        <f>K7</f>
        <v>85</v>
      </c>
      <c r="R7">
        <f>N7</f>
        <v>340</v>
      </c>
      <c r="S7">
        <f>IF('50 Men''s Epée'!P$3=TRUE,H7,0)</f>
        <v>192</v>
      </c>
      <c r="T7">
        <f>IF('50 Men''s Epée'!Q$3=TRUE,K7,0)</f>
        <v>85</v>
      </c>
      <c r="U7">
        <f>IF('50 Men''s Epée'!R$3=TRUE,N7,0)</f>
        <v>340</v>
      </c>
    </row>
    <row r="8" spans="1:21" ht="12.75">
      <c r="A8" s="2" t="str">
        <f t="shared" si="0"/>
        <v>5</v>
      </c>
      <c r="B8" s="2"/>
      <c r="C8" s="21" t="s">
        <v>157</v>
      </c>
      <c r="D8" s="20">
        <v>13038</v>
      </c>
      <c r="E8" s="3">
        <f>LARGE($P8:$R8,1)+LARGE($P8:$R8,2)+IF('[2]Men''s Epée'!$A$3=1,F8,0)</f>
        <v>520</v>
      </c>
      <c r="F8" s="19"/>
      <c r="G8" s="32" t="str">
        <f>IF(ISERROR(I8),"np",I8)</f>
        <v>np</v>
      </c>
      <c r="H8" s="29">
        <f>IF(OR('[2]Men''s Epée'!$A$3=1,'50 Men''s Epée'!$P$3=TRUE),IF(OR(G8&gt;=65,ISNUMBER(G8)=FALSE),0,VLOOKUP(G8,PointTable,H$3,TRUE)),0)</f>
        <v>0</v>
      </c>
      <c r="I8" s="30" t="str">
        <f>VLOOKUP($C8,'Combined Men''s Saber'!$C$4:$I$175,I$1-2,FALSE)</f>
        <v>np</v>
      </c>
      <c r="J8" s="32">
        <f>IF(ISERROR(L8),"np",L8)</f>
        <v>27</v>
      </c>
      <c r="K8" s="29">
        <f>IF(OR('[2]Men''s Epée'!$A$3=1,'50 Men''s Epée'!$P$3=TRUE),IF(OR(J8&gt;=65,ISNUMBER(J8)=FALSE),0,VLOOKUP(J8,PointTable,K$3,TRUE)),0)</f>
        <v>180</v>
      </c>
      <c r="L8" s="30">
        <f>VLOOKUP($C8,'Combined Men''s Saber'!$C$4:$I$175,L$1-2,FALSE)</f>
        <v>27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>H8</f>
        <v>0</v>
      </c>
      <c r="Q8">
        <f>K8</f>
        <v>180</v>
      </c>
      <c r="R8">
        <f>N8</f>
        <v>340</v>
      </c>
      <c r="S8">
        <f>IF('50 Men''s Epée'!P$3=TRUE,H8,0)</f>
        <v>0</v>
      </c>
      <c r="T8">
        <f>IF('50 Men''s Epée'!Q$3=TRUE,K8,0)</f>
        <v>180</v>
      </c>
      <c r="U8">
        <f>IF('50 Men''s Epée'!R$3=TRUE,N8,0)</f>
        <v>340</v>
      </c>
    </row>
    <row r="9" spans="1:21" ht="12.75">
      <c r="A9" s="2" t="str">
        <f t="shared" si="0"/>
        <v>6</v>
      </c>
      <c r="B9" s="2"/>
      <c r="C9" s="21" t="s">
        <v>51</v>
      </c>
      <c r="D9" s="20">
        <v>15211</v>
      </c>
      <c r="E9" s="3">
        <f>LARGE($P9:$R9,1)+LARGE($P9:$R9,2)+IF('[2]Men''s Epée'!$A$3=1,F9,0)</f>
        <v>487</v>
      </c>
      <c r="F9" s="19"/>
      <c r="G9" s="32">
        <f>IF(ISERROR(I9),"np",I9)</f>
        <v>18</v>
      </c>
      <c r="H9" s="29">
        <f>IF(OR('[2]Men''s Epée'!$A$3=1,'50 Men''s Epée'!$P$3=TRUE),IF(OR(G9&gt;=65,ISNUMBER(G9)=FALSE),0,VLOOKUP(G9,PointTable,H$3,TRUE)),0)</f>
        <v>207</v>
      </c>
      <c r="I9" s="30">
        <f>VLOOKUP($C9,'Combined Men''s Saber'!$C$4:$I$175,I$1-2,FALSE)</f>
        <v>18</v>
      </c>
      <c r="J9" s="32" t="str">
        <f>IF(ISERROR(L9),"np",L9)</f>
        <v>np</v>
      </c>
      <c r="K9" s="29">
        <f>IF(OR('[2]Men''s Epée'!$A$3=1,'50 Men''s Epée'!$P$3=TRUE),IF(OR(J9&gt;=65,ISNUMBER(J9)=FALSE),0,VLOOKUP(J9,PointTable,K$3,TRUE)),0)</f>
        <v>0</v>
      </c>
      <c r="L9" s="30" t="str">
        <f>VLOOKUP($C9,'Combined Men''s Saber'!$C$4:$I$175,L$1-2,FALSE)</f>
        <v>np</v>
      </c>
      <c r="M9" s="4">
        <v>5</v>
      </c>
      <c r="N9" s="5">
        <f>IF(OR('[2]Men''s Epée'!$A$3=1,'50 Men''s Epée'!$R$3=TRUE),IF(OR(M9&gt;=65,ISNUMBER(M9)=FALSE),0,VLOOKUP(M9,PointTable,N$3,TRUE)),0)</f>
        <v>280</v>
      </c>
      <c r="P9">
        <f t="shared" si="3"/>
        <v>207</v>
      </c>
      <c r="Q9">
        <f t="shared" si="4"/>
        <v>0</v>
      </c>
      <c r="R9">
        <f t="shared" si="5"/>
        <v>280</v>
      </c>
      <c r="S9">
        <f>IF('50 Men''s Epée'!P$3=TRUE,H9,0)</f>
        <v>207</v>
      </c>
      <c r="T9">
        <f>IF('50 Men''s Epée'!Q$3=TRUE,K9,0)</f>
        <v>0</v>
      </c>
      <c r="U9">
        <f>IF('50 Men''s Epée'!R$3=TRUE,N9,0)</f>
        <v>280</v>
      </c>
    </row>
    <row r="10" spans="1:21" ht="12.75">
      <c r="A10" s="2" t="str">
        <f t="shared" si="0"/>
        <v>7</v>
      </c>
      <c r="B10" s="2"/>
      <c r="C10" s="21" t="s">
        <v>167</v>
      </c>
      <c r="D10" s="20">
        <v>11857</v>
      </c>
      <c r="E10" s="3">
        <f>LARGE($P10:$R10,1)+LARGE($P10:$R10,2)+IF('[2]Men''s Epée'!$A$3=1,F10,0)</f>
        <v>462</v>
      </c>
      <c r="F10" s="19"/>
      <c r="G10" s="32">
        <f t="shared" si="1"/>
        <v>25</v>
      </c>
      <c r="H10" s="29">
        <f>IF(OR('[2]Men''s Epée'!$A$3=1,'50 Men''s Epée'!$P$3=TRUE),IF(OR(G10&gt;=65,ISNUMBER(G10)=FALSE),0,VLOOKUP(G10,PointTable,H$3,TRUE)),0)</f>
        <v>186</v>
      </c>
      <c r="I10" s="30">
        <f>VLOOKUP($C10,'Combined Men''s Saber'!$C$4:$I$175,I$1-2,FALSE)</f>
        <v>25</v>
      </c>
      <c r="J10" s="32" t="str">
        <f t="shared" si="2"/>
        <v>np</v>
      </c>
      <c r="K10" s="29">
        <f>IF(OR('[2]Men''s Epée'!$A$3=1,'50 Men''s Epée'!$P$3=TRUE),IF(OR(J10&gt;=65,ISNUMBER(J10)=FALSE),0,VLOOKUP(J10,PointTable,K$3,TRUE)),0)</f>
        <v>0</v>
      </c>
      <c r="L10" s="30" t="str">
        <f>VLOOKUP($C10,'Combined Men''s Saber'!$C$4:$I$175,L$1-2,FALSE)</f>
        <v>np</v>
      </c>
      <c r="M10" s="4">
        <v>7</v>
      </c>
      <c r="N10" s="5">
        <f>IF(OR('[2]Men''s Epée'!$A$3=1,'50 Men''s Epée'!$R$3=TRUE),IF(OR(M10&gt;=65,ISNUMBER(M10)=FALSE),0,VLOOKUP(M10,PointTable,N$3,TRUE)),0)</f>
        <v>276</v>
      </c>
      <c r="P10">
        <f>H10</f>
        <v>186</v>
      </c>
      <c r="Q10">
        <f>K10</f>
        <v>0</v>
      </c>
      <c r="R10">
        <f>N10</f>
        <v>276</v>
      </c>
      <c r="S10">
        <f>IF('50 Men''s Epée'!P$3=TRUE,H10,0)</f>
        <v>186</v>
      </c>
      <c r="T10">
        <f>IF('50 Men''s Epée'!Q$3=TRUE,K10,0)</f>
        <v>0</v>
      </c>
      <c r="U10">
        <f>IF('50 Men''s Epée'!R$3=TRUE,N10,0)</f>
        <v>276</v>
      </c>
    </row>
    <row r="11" spans="1:21" ht="12.75">
      <c r="A11" s="2" t="str">
        <f t="shared" si="0"/>
        <v>8</v>
      </c>
      <c r="B11" s="2"/>
      <c r="C11" s="33" t="s">
        <v>297</v>
      </c>
      <c r="D11" s="20">
        <v>13224</v>
      </c>
      <c r="E11" s="3">
        <f>LARGE($P11:$R11,1)+LARGE($P11:$R11,2)+IF('[2]Men''s Epée'!$A$3=1,F11,0)</f>
        <v>364</v>
      </c>
      <c r="F11" s="19"/>
      <c r="G11" s="32" t="str">
        <f>IF(ISERROR(I11),"np",I11)</f>
        <v>np</v>
      </c>
      <c r="H11" s="29">
        <f>IF(OR('[2]Men''s Epée'!$A$3=1,'50 Men''s Epée'!$P$3=TRUE),IF(OR(G11&gt;=65,ISNUMBER(G11)=FALSE),0,VLOOKUP(G11,PointTable,H$3,TRUE)),0)</f>
        <v>0</v>
      </c>
      <c r="I11" s="30" t="str">
        <f>VLOOKUP($C11,'Combined Men''s Saber'!$C$4:$I$175,I$1-2,FALSE)</f>
        <v>np</v>
      </c>
      <c r="J11" s="32">
        <f>IF(ISERROR(L11),"np",L11)</f>
        <v>47</v>
      </c>
      <c r="K11" s="29">
        <f>IF(OR('[2]Men''s Epée'!$A$3=1,'50 Men''s Epée'!$P$3=TRUE),IF(OR(J11&gt;=65,ISNUMBER(J11)=FALSE),0,VLOOKUP(J11,PointTable,K$3,TRUE)),0)</f>
        <v>86</v>
      </c>
      <c r="L11" s="30">
        <f>VLOOKUP($C11,'Combined Men''s Saber'!$C$4:$I$175,L$1-2,FALSE)</f>
        <v>47</v>
      </c>
      <c r="M11" s="4">
        <v>6</v>
      </c>
      <c r="N11" s="5">
        <f>IF(OR('[2]Men''s Epée'!$A$3=1,'50 Men''s Epée'!$R$3=TRUE),IF(OR(M11&gt;=65,ISNUMBER(M11)=FALSE),0,VLOOKUP(M11,PointTable,N$3,TRUE)),0)</f>
        <v>278</v>
      </c>
      <c r="P11">
        <f>H11</f>
        <v>0</v>
      </c>
      <c r="Q11">
        <f>K11</f>
        <v>86</v>
      </c>
      <c r="R11">
        <f>N11</f>
        <v>278</v>
      </c>
      <c r="S11">
        <f>IF('50 Men''s Epée'!P$3=TRUE,H11,0)</f>
        <v>0</v>
      </c>
      <c r="T11">
        <f>IF('50 Men''s Epée'!Q$3=TRUE,K11,0)</f>
        <v>86</v>
      </c>
      <c r="U11">
        <f>IF('50 Men''s Epée'!R$3=TRUE,N11,0)</f>
        <v>278</v>
      </c>
    </row>
    <row r="12" spans="1:21" ht="12.75">
      <c r="A12" s="2" t="str">
        <f t="shared" si="0"/>
        <v>9</v>
      </c>
      <c r="B12" s="2"/>
      <c r="C12" s="21" t="s">
        <v>160</v>
      </c>
      <c r="D12" s="20">
        <v>7175</v>
      </c>
      <c r="E12" s="3">
        <f>LARGE($P12:$R12,1)+LARGE($P12:$R12,2)+IF('[2]Men''s Epée'!$A$3=1,F12,0)</f>
        <v>306</v>
      </c>
      <c r="F12" s="19"/>
      <c r="G12" s="32">
        <f t="shared" si="1"/>
        <v>37</v>
      </c>
      <c r="H12" s="29">
        <f>IF(OR('[2]Men''s Epée'!$A$3=1,'50 Men''s Epée'!$P$3=TRUE),IF(OR(G12&gt;=65,ISNUMBER(G12)=FALSE),0,VLOOKUP(G12,PointTable,H$3,TRUE)),0)</f>
        <v>96</v>
      </c>
      <c r="I12" s="30">
        <f>VLOOKUP($C12,'Combined Men''s Saber'!$C$4:$I$175,I$1-2,FALSE)</f>
        <v>37</v>
      </c>
      <c r="J12" s="32">
        <f t="shared" si="2"/>
        <v>43</v>
      </c>
      <c r="K12" s="29">
        <f>IF(OR('[2]Men''s Epée'!$A$3=1,'50 Men''s Epée'!$P$3=TRUE),IF(OR(J12&gt;=65,ISNUMBER(J12)=FALSE),0,VLOOKUP(J12,PointTable,K$3,TRUE)),0)</f>
        <v>90</v>
      </c>
      <c r="L12" s="30">
        <f>VLOOKUP($C12,'Combined Men''s Saber'!$C$4:$I$175,L$1-2,FALSE)</f>
        <v>43</v>
      </c>
      <c r="M12" s="4">
        <v>11</v>
      </c>
      <c r="N12" s="5">
        <f>IF(OR('[2]Men''s Epée'!$A$3=1,'50 Men''s Epée'!$R$3=TRUE),IF(OR(M12&gt;=65,ISNUMBER(M12)=FALSE),0,VLOOKUP(M12,PointTable,N$3,TRUE)),0)</f>
        <v>210</v>
      </c>
      <c r="P12">
        <f t="shared" si="3"/>
        <v>96</v>
      </c>
      <c r="Q12">
        <f t="shared" si="4"/>
        <v>90</v>
      </c>
      <c r="R12">
        <f t="shared" si="5"/>
        <v>210</v>
      </c>
      <c r="S12">
        <f>IF('50 Men''s Epée'!P$3=TRUE,H12,0)</f>
        <v>96</v>
      </c>
      <c r="T12">
        <f>IF('50 Men''s Epée'!Q$3=TRUE,K12,0)</f>
        <v>90</v>
      </c>
      <c r="U12">
        <f>IF('50 Men''s Epée'!R$3=TRUE,N12,0)</f>
        <v>210</v>
      </c>
    </row>
    <row r="13" spans="1:21" ht="12.75">
      <c r="A13" s="2" t="str">
        <f t="shared" si="0"/>
        <v>10</v>
      </c>
      <c r="B13" s="2"/>
      <c r="C13" s="33" t="s">
        <v>254</v>
      </c>
      <c r="D13" s="20">
        <v>15099</v>
      </c>
      <c r="E13" s="3">
        <f>LARGE($P13:$R13,1)+LARGE($P13:$R13,2)+IF('[2]Men''s Epée'!$A$3=1,F13,0)</f>
        <v>299</v>
      </c>
      <c r="F13" s="19"/>
      <c r="G13" s="32">
        <f>IF(ISERROR(I13),"np",I13)</f>
        <v>42</v>
      </c>
      <c r="H13" s="29">
        <f>IF(OR('[2]Men''s Epée'!$A$3=1,'50 Men''s Epée'!$P$3=TRUE),IF(OR(G13&gt;=65,ISNUMBER(G13)=FALSE),0,VLOOKUP(G13,PointTable,H$3,TRUE)),0)</f>
        <v>91</v>
      </c>
      <c r="I13" s="30">
        <f>VLOOKUP($C13,'Combined Men''s Saber'!$C$4:$I$175,I$1-2,FALSE)</f>
        <v>42</v>
      </c>
      <c r="J13" s="32">
        <f>IF(ISERROR(L13),"np",L13)</f>
        <v>50</v>
      </c>
      <c r="K13" s="29">
        <f>IF(OR('[2]Men''s Epée'!$A$3=1,'50 Men''s Epée'!$P$3=TRUE),IF(OR(J13&gt;=65,ISNUMBER(J13)=FALSE),0,VLOOKUP(J13,PointTable,K$3,TRUE)),0)</f>
        <v>83</v>
      </c>
      <c r="L13" s="30">
        <f>VLOOKUP($C13,'Combined Men''s Saber'!$C$4:$I$175,L$1-2,FALSE)</f>
        <v>50</v>
      </c>
      <c r="M13" s="4">
        <v>12</v>
      </c>
      <c r="N13" s="5">
        <f>IF(OR('[2]Men''s Epée'!$A$3=1,'50 Men''s Epée'!$R$3=TRUE),IF(OR(M13&gt;=65,ISNUMBER(M13)=FALSE),0,VLOOKUP(M13,PointTable,N$3,TRUE)),0)</f>
        <v>208</v>
      </c>
      <c r="P13">
        <f t="shared" si="3"/>
        <v>91</v>
      </c>
      <c r="Q13">
        <f t="shared" si="4"/>
        <v>83</v>
      </c>
      <c r="R13">
        <f t="shared" si="5"/>
        <v>208</v>
      </c>
      <c r="S13">
        <f>IF('50 Men''s Epée'!P$3=TRUE,H13,0)</f>
        <v>91</v>
      </c>
      <c r="T13">
        <f>IF('50 Men''s Epée'!Q$3=TRUE,K13,0)</f>
        <v>83</v>
      </c>
      <c r="U13">
        <f>IF('50 Men''s Epée'!R$3=TRUE,N13,0)</f>
        <v>208</v>
      </c>
    </row>
    <row r="14" spans="1:21" ht="12.75">
      <c r="A14" s="2" t="str">
        <f t="shared" si="0"/>
        <v>11</v>
      </c>
      <c r="B14" s="2"/>
      <c r="C14" s="21" t="s">
        <v>158</v>
      </c>
      <c r="D14" s="20">
        <v>11557</v>
      </c>
      <c r="E14" s="3">
        <f>LARGE($P14:$R14,1)+LARGE($P14:$R14,2)+IF('[2]Men''s Epée'!$A$3=1,F14,0)</f>
        <v>298</v>
      </c>
      <c r="F14" s="19"/>
      <c r="G14" s="32">
        <f>IF(ISERROR(I14),"np",I14)</f>
        <v>41</v>
      </c>
      <c r="H14" s="29">
        <f>IF(OR('[2]Men''s Epée'!$A$3=1,'50 Men''s Epée'!$P$3=TRUE),IF(OR(G14&gt;=65,ISNUMBER(G14)=FALSE),0,VLOOKUP(G14,PointTable,H$3,TRUE)),0)</f>
        <v>92</v>
      </c>
      <c r="I14" s="30">
        <f>VLOOKUP($C14,'Combined Men''s Saber'!$C$4:$I$175,I$1-2,FALSE)</f>
        <v>41</v>
      </c>
      <c r="J14" s="32">
        <f>IF(ISERROR(L14),"np",L14)</f>
        <v>42</v>
      </c>
      <c r="K14" s="29">
        <f>IF(OR('[2]Men''s Epée'!$A$3=1,'50 Men''s Epée'!$P$3=TRUE),IF(OR(J14&gt;=65,ISNUMBER(J14)=FALSE),0,VLOOKUP(J14,PointTable,K$3,TRUE)),0)</f>
        <v>91</v>
      </c>
      <c r="L14" s="30">
        <f>VLOOKUP($C14,'Combined Men''s Saber'!$C$4:$I$175,L$1-2,FALSE)</f>
        <v>42</v>
      </c>
      <c r="M14" s="4">
        <v>13</v>
      </c>
      <c r="N14" s="5">
        <f>IF(OR('[2]Men''s Epée'!$A$3=1,'50 Men''s Epée'!$R$3=TRUE),IF(OR(M14&gt;=65,ISNUMBER(M14)=FALSE),0,VLOOKUP(M14,PointTable,N$3,TRUE)),0)</f>
        <v>206</v>
      </c>
      <c r="P14">
        <f t="shared" si="3"/>
        <v>92</v>
      </c>
      <c r="Q14">
        <f t="shared" si="4"/>
        <v>91</v>
      </c>
      <c r="R14">
        <f t="shared" si="5"/>
        <v>206</v>
      </c>
      <c r="S14">
        <f>IF('50 Men''s Epée'!P$3=TRUE,H14,0)</f>
        <v>92</v>
      </c>
      <c r="T14">
        <f>IF('50 Men''s Epée'!Q$3=TRUE,K14,0)</f>
        <v>91</v>
      </c>
      <c r="U14">
        <f>IF('50 Men''s Epée'!R$3=TRUE,N14,0)</f>
        <v>206</v>
      </c>
    </row>
    <row r="15" spans="1:21" ht="12.75">
      <c r="A15" s="2" t="str">
        <f t="shared" si="0"/>
        <v>12</v>
      </c>
      <c r="B15" s="2"/>
      <c r="C15" s="33" t="s">
        <v>253</v>
      </c>
      <c r="D15" s="20">
        <v>13935</v>
      </c>
      <c r="E15" s="3">
        <f>LARGE($P15:$R15,1)+LARGE($P15:$R15,2)+IF('[2]Men''s Epée'!$A$3=1,F15,0)</f>
        <v>292</v>
      </c>
      <c r="F15" s="19"/>
      <c r="G15" s="32">
        <f t="shared" si="1"/>
        <v>33</v>
      </c>
      <c r="H15" s="29">
        <f>IF(OR('[2]Men''s Epée'!$A$3=1,'50 Men''s Epée'!$P$3=TRUE),IF(OR(G15&gt;=65,ISNUMBER(G15)=FALSE),0,VLOOKUP(G15,PointTable,H$3,TRUE)),0)</f>
        <v>100</v>
      </c>
      <c r="I15" s="30">
        <f>VLOOKUP($C15,'Combined Men''s Saber'!$C$4:$I$175,I$1-2,FALSE)</f>
        <v>33</v>
      </c>
      <c r="J15" s="32">
        <f t="shared" si="2"/>
        <v>23</v>
      </c>
      <c r="K15" s="29">
        <f>IF(OR('[2]Men''s Epée'!$A$3=1,'50 Men''s Epée'!$P$3=TRUE),IF(OR(J15&gt;=65,ISNUMBER(J15)=FALSE),0,VLOOKUP(J15,PointTable,K$3,TRUE)),0)</f>
        <v>192</v>
      </c>
      <c r="L15" s="30">
        <f>VLOOKUP($C15,'Combined Men''s Saber'!$C$4:$I$175,L$1-2,FALSE)</f>
        <v>23</v>
      </c>
      <c r="M15" s="4" t="s">
        <v>3</v>
      </c>
      <c r="N15" s="5">
        <f>IF(OR('[2]Men''s Epée'!$A$3=1,'50 Men''s Epée'!$R$3=TRUE),IF(OR(M15&gt;=65,ISNUMBER(M15)=FALSE),0,VLOOKUP(M15,PointTable,N$3,TRUE)),0)</f>
        <v>0</v>
      </c>
      <c r="P15">
        <f t="shared" si="3"/>
        <v>100</v>
      </c>
      <c r="Q15">
        <f t="shared" si="4"/>
        <v>192</v>
      </c>
      <c r="R15">
        <f t="shared" si="5"/>
        <v>0</v>
      </c>
      <c r="S15">
        <f>IF('50 Men''s Epée'!P$3=TRUE,H15,0)</f>
        <v>100</v>
      </c>
      <c r="T15">
        <f>IF('50 Men''s Epée'!Q$3=TRUE,K15,0)</f>
        <v>192</v>
      </c>
      <c r="U15">
        <f>IF('50 Men''s Epée'!R$3=TRUE,N15,0)</f>
        <v>0</v>
      </c>
    </row>
    <row r="16" spans="1:21" ht="12.75">
      <c r="A16" s="2" t="str">
        <f t="shared" si="0"/>
        <v>13</v>
      </c>
      <c r="B16" s="2"/>
      <c r="C16" s="34" t="s">
        <v>131</v>
      </c>
      <c r="D16" s="20">
        <v>13429</v>
      </c>
      <c r="E16" s="3">
        <f>LARGE($P16:$R16,1)+LARGE($P16:$R16,2)+IF('[2]Men''s Epée'!$A$3=1,F16,0)</f>
        <v>274</v>
      </c>
      <c r="F16" s="19"/>
      <c r="G16" s="32" t="str">
        <f>IF(ISERROR(I16),"np",I16)</f>
        <v>np</v>
      </c>
      <c r="H16" s="29">
        <f>IF(OR('[2]Men''s Epée'!$A$3=1,'50 Men''s Epée'!$P$3=TRUE),IF(OR(G16&gt;=65,ISNUMBER(G16)=FALSE),0,VLOOKUP(G16,PointTable,H$3,TRUE)),0)</f>
        <v>0</v>
      </c>
      <c r="I16" s="30" t="e">
        <f>VLOOKUP($C16,'Combined Men''s Saber'!$C$4:$I$175,I$1-2,FALSE)</f>
        <v>#N/A</v>
      </c>
      <c r="J16" s="32" t="str">
        <f>IF(ISERROR(L16),"np",L16)</f>
        <v>np</v>
      </c>
      <c r="K16" s="29">
        <f>IF(OR('[2]Men''s Epée'!$A$3=1,'50 Men''s Epée'!$P$3=TRUE),IF(OR(J16&gt;=65,ISNUMBER(J16)=FALSE),0,VLOOKUP(J16,PointTable,K$3,TRUE)),0)</f>
        <v>0</v>
      </c>
      <c r="L16" s="30" t="e">
        <f>VLOOKUP($C16,'Combined Men''s Saber'!$C$4:$I$175,L$1-2,FALSE)</f>
        <v>#N/A</v>
      </c>
      <c r="M16" s="4">
        <v>8</v>
      </c>
      <c r="N16" s="5">
        <f>IF(OR('[2]Men''s Epée'!$A$3=1,'50 Men''s Epée'!$R$3=TRUE),IF(OR(M16&gt;=65,ISNUMBER(M16)=FALSE),0,VLOOKUP(M16,PointTable,N$3,TRUE)),0)</f>
        <v>274</v>
      </c>
      <c r="P16">
        <f>H16</f>
        <v>0</v>
      </c>
      <c r="Q16">
        <f>K16</f>
        <v>0</v>
      </c>
      <c r="R16">
        <f>N16</f>
        <v>274</v>
      </c>
      <c r="S16">
        <f>IF('50 Men''s Epée'!P$3=TRUE,H16,0)</f>
        <v>0</v>
      </c>
      <c r="T16">
        <f>IF('50 Men''s Epée'!Q$3=TRUE,K16,0)</f>
        <v>0</v>
      </c>
      <c r="U16">
        <f>IF('50 Men''s Epée'!R$3=TRUE,N16,0)</f>
        <v>274</v>
      </c>
    </row>
    <row r="17" spans="1:21" ht="12.75">
      <c r="A17" s="2" t="str">
        <f t="shared" si="0"/>
        <v>14</v>
      </c>
      <c r="B17" s="2"/>
      <c r="C17" s="21" t="s">
        <v>199</v>
      </c>
      <c r="D17" s="20">
        <v>10281</v>
      </c>
      <c r="E17" s="3">
        <f>LARGE($P17:$R17,1)+LARGE($P17:$R17,2)+IF('[2]Men''s Epée'!$A$3=1,F17,0)</f>
        <v>214</v>
      </c>
      <c r="F17" s="19"/>
      <c r="G17" s="32" t="str">
        <f t="shared" si="1"/>
        <v>np</v>
      </c>
      <c r="H17" s="29">
        <f>IF(OR('[2]Men''s Epée'!$A$3=1,'50 Men''s Epée'!$P$3=TRUE),IF(OR(G17&gt;=65,ISNUMBER(G17)=FALSE),0,VLOOKUP(G17,PointTable,H$3,TRUE)),0)</f>
        <v>0</v>
      </c>
      <c r="I17" s="30" t="e">
        <f>VLOOKUP($C17,'Combined Men''s Saber'!$C$4:$I$175,I$1-2,FALSE)</f>
        <v>#N/A</v>
      </c>
      <c r="J17" s="32" t="str">
        <f t="shared" si="2"/>
        <v>np</v>
      </c>
      <c r="K17" s="29">
        <f>IF(OR('[2]Men''s Epée'!$A$3=1,'50 Men''s Epée'!$P$3=TRUE),IF(OR(J17&gt;=65,ISNUMBER(J17)=FALSE),0,VLOOKUP(J17,PointTable,K$3,TRUE)),0)</f>
        <v>0</v>
      </c>
      <c r="L17" s="30" t="e">
        <f>VLOOKUP($C17,'Combined Men''s Saber'!$C$4:$I$175,L$1-2,FALSE)</f>
        <v>#N/A</v>
      </c>
      <c r="M17" s="4">
        <v>9</v>
      </c>
      <c r="N17" s="5">
        <f>IF(OR('[2]Men''s Epée'!$A$3=1,'50 Men''s Epée'!$R$3=TRUE),IF(OR(M17&gt;=65,ISNUMBER(M17)=FALSE),0,VLOOKUP(M17,PointTable,N$3,TRUE)),0)</f>
        <v>214</v>
      </c>
      <c r="P17">
        <f>H17</f>
        <v>0</v>
      </c>
      <c r="Q17">
        <f>K17</f>
        <v>0</v>
      </c>
      <c r="R17">
        <f>N17</f>
        <v>214</v>
      </c>
      <c r="S17">
        <f>IF('50 Men''s Epée'!P$3=TRUE,H17,0)</f>
        <v>0</v>
      </c>
      <c r="T17">
        <f>IF('50 Men''s Epée'!Q$3=TRUE,K17,0)</f>
        <v>0</v>
      </c>
      <c r="U17">
        <f>IF('50 Men''s Epée'!R$3=TRUE,N17,0)</f>
        <v>214</v>
      </c>
    </row>
    <row r="18" spans="1:21" ht="12.75">
      <c r="A18" s="2" t="str">
        <f t="shared" si="0"/>
        <v>15</v>
      </c>
      <c r="B18" s="2"/>
      <c r="C18" s="34" t="s">
        <v>368</v>
      </c>
      <c r="D18" s="20">
        <v>5274</v>
      </c>
      <c r="E18" s="3">
        <f>LARGE($P18:$R18,1)+LARGE($P18:$R18,2)+IF('[2]Men''s Epée'!$A$3=1,F18,0)</f>
        <v>212</v>
      </c>
      <c r="F18" s="19"/>
      <c r="G18" s="32" t="str">
        <f t="shared" si="1"/>
        <v>np</v>
      </c>
      <c r="H18" s="29">
        <f>IF(OR('[2]Men''s Epée'!$A$3=1,'50 Men''s Epée'!$P$3=TRUE),IF(OR(G18&gt;=65,ISNUMBER(G18)=FALSE),0,VLOOKUP(G18,PointTable,H$3,TRUE)),0)</f>
        <v>0</v>
      </c>
      <c r="I18" s="30" t="e">
        <f>VLOOKUP($C18,'Combined Men''s Saber'!$C$4:$I$175,I$1-2,FALSE)</f>
        <v>#N/A</v>
      </c>
      <c r="J18" s="32" t="str">
        <f t="shared" si="2"/>
        <v>np</v>
      </c>
      <c r="K18" s="29">
        <f>IF(OR('[2]Men''s Epée'!$A$3=1,'50 Men''s Epée'!$P$3=TRUE),IF(OR(J18&gt;=65,ISNUMBER(J18)=FALSE),0,VLOOKUP(J18,PointTable,K$3,TRUE)),0)</f>
        <v>0</v>
      </c>
      <c r="L18" s="30" t="e">
        <f>VLOOKUP($C18,'Combined Men''s Saber'!$C$4:$I$175,L$1-2,FALSE)</f>
        <v>#N/A</v>
      </c>
      <c r="M18" s="4">
        <v>10</v>
      </c>
      <c r="N18" s="5">
        <f>IF(OR('[2]Men''s Epée'!$A$3=1,'50 Men''s Epée'!$R$3=TRUE),IF(OR(M18&gt;=65,ISNUMBER(M18)=FALSE),0,VLOOKUP(M18,PointTable,N$3,TRUE)),0)</f>
        <v>212</v>
      </c>
      <c r="P18">
        <f t="shared" si="3"/>
        <v>0</v>
      </c>
      <c r="Q18">
        <f t="shared" si="4"/>
        <v>0</v>
      </c>
      <c r="R18">
        <f t="shared" si="5"/>
        <v>212</v>
      </c>
      <c r="S18">
        <f>IF('50 Men''s Epée'!P$3=TRUE,H18,0)</f>
        <v>0</v>
      </c>
      <c r="T18">
        <f>IF('50 Men''s Epée'!Q$3=TRUE,K18,0)</f>
        <v>0</v>
      </c>
      <c r="U18">
        <f>IF('50 Men''s Epée'!R$3=TRUE,N18,0)</f>
        <v>212</v>
      </c>
    </row>
    <row r="19" spans="1:21" ht="12.75">
      <c r="A19" s="2" t="str">
        <f t="shared" si="0"/>
        <v>16</v>
      </c>
      <c r="B19" s="2"/>
      <c r="C19" s="33" t="s">
        <v>291</v>
      </c>
      <c r="D19" s="20">
        <v>14669</v>
      </c>
      <c r="E19" s="3">
        <f>LARGE($P19:$R19,1)+LARGE($P19:$R19,2)+IF('[2]Men''s Epée'!$A$3=1,F19,0)</f>
        <v>183</v>
      </c>
      <c r="F19" s="19"/>
      <c r="G19" s="32" t="str">
        <f>IF(ISERROR(I19),"np",I19)</f>
        <v>np</v>
      </c>
      <c r="H19" s="29">
        <f>IF(OR('[2]Men''s Epée'!$A$3=1,'50 Men''s Epée'!$P$3=TRUE),IF(OR(G19&gt;=65,ISNUMBER(G19)=FALSE),0,VLOOKUP(G19,PointTable,H$3,TRUE)),0)</f>
        <v>0</v>
      </c>
      <c r="I19" s="30" t="str">
        <f>VLOOKUP($C19,'Combined Men''s Saber'!$C$4:$I$175,I$1-2,FALSE)</f>
        <v>np</v>
      </c>
      <c r="J19" s="32">
        <f>IF(ISERROR(L19),"np",L19)</f>
        <v>26</v>
      </c>
      <c r="K19" s="29">
        <f>IF(OR('[2]Men''s Epée'!$A$3=1,'50 Men''s Epée'!$P$3=TRUE),IF(OR(J19&gt;=65,ISNUMBER(J19)=FALSE),0,VLOOKUP(J19,PointTable,K$3,TRUE)),0)</f>
        <v>183</v>
      </c>
      <c r="L19" s="30">
        <f>VLOOKUP($C19,'Combined Men''s Saber'!$C$4:$I$175,L$1-2,FALSE)</f>
        <v>26</v>
      </c>
      <c r="M19" s="4" t="s">
        <v>3</v>
      </c>
      <c r="N19" s="5">
        <f>IF(OR('[2]Men''s Epée'!$A$3=1,'50 Men''s Epée'!$R$3=TRUE),IF(OR(M19&gt;=65,ISNUMBER(M19)=FALSE),0,VLOOKUP(M19,PointTable,N$3,TRUE)),0)</f>
        <v>0</v>
      </c>
      <c r="P19">
        <f t="shared" si="3"/>
        <v>0</v>
      </c>
      <c r="Q19">
        <f t="shared" si="4"/>
        <v>183</v>
      </c>
      <c r="R19">
        <f t="shared" si="5"/>
        <v>0</v>
      </c>
      <c r="S19">
        <f>IF('50 Men''s Epée'!P$3=TRUE,H19,0)</f>
        <v>0</v>
      </c>
      <c r="T19">
        <f>IF('50 Men''s Epée'!Q$3=TRUE,K19,0)</f>
        <v>183</v>
      </c>
      <c r="U19">
        <f>IF('50 Men''s Epée'!R$3=TRUE,N19,0)</f>
        <v>0</v>
      </c>
    </row>
    <row r="20" spans="1:21" ht="12.75">
      <c r="A20" s="2" t="str">
        <f t="shared" si="0"/>
        <v>17</v>
      </c>
      <c r="B20" s="2"/>
      <c r="C20" s="33" t="s">
        <v>197</v>
      </c>
      <c r="D20" s="20">
        <v>14853</v>
      </c>
      <c r="E20" s="3">
        <f>LARGE($P20:$R20,1)+LARGE($P20:$R20,2)+IF('[2]Men''s Epée'!$A$3=1,F20,0)</f>
        <v>180</v>
      </c>
      <c r="F20" s="19"/>
      <c r="G20" s="32">
        <f t="shared" si="1"/>
        <v>27</v>
      </c>
      <c r="H20" s="29">
        <f>IF(OR('[2]Men''s Epée'!$A$3=1,'50 Men''s Epée'!$P$3=TRUE),IF(OR(G20&gt;=65,ISNUMBER(G20)=FALSE),0,VLOOKUP(G20,PointTable,H$3,TRUE)),0)</f>
        <v>180</v>
      </c>
      <c r="I20" s="30">
        <f>VLOOKUP($C20,'Combined Men''s Saber'!$C$4:$I$175,I$1-2,FALSE)</f>
        <v>27</v>
      </c>
      <c r="J20" s="32" t="str">
        <f t="shared" si="2"/>
        <v>np</v>
      </c>
      <c r="K20" s="29">
        <f>IF(OR('[2]Men''s Epée'!$A$3=1,'50 Men''s Epée'!$P$3=TRUE),IF(OR(J20&gt;=65,ISNUMBER(J20)=FALSE),0,VLOOKUP(J20,PointTable,K$3,TRUE)),0)</f>
        <v>0</v>
      </c>
      <c r="L20" s="30" t="str">
        <f>VLOOKUP($C20,'Combined Men''s Saber'!$C$4:$I$175,L$1-2,FALSE)</f>
        <v>np</v>
      </c>
      <c r="M20" s="4" t="s">
        <v>3</v>
      </c>
      <c r="N20" s="5">
        <f>IF(OR('[2]Men''s Epée'!$A$3=1,'50 Men''s Epée'!$R$3=TRUE),IF(OR(M20&gt;=65,ISNUMBER(M20)=FALSE),0,VLOOKUP(M20,PointTable,N$3,TRUE)),0)</f>
        <v>0</v>
      </c>
      <c r="P20">
        <f t="shared" si="3"/>
        <v>180</v>
      </c>
      <c r="Q20">
        <f t="shared" si="4"/>
        <v>0</v>
      </c>
      <c r="R20">
        <f t="shared" si="5"/>
        <v>0</v>
      </c>
      <c r="S20">
        <f>IF('50 Men''s Epée'!P$3=TRUE,H20,0)</f>
        <v>180</v>
      </c>
      <c r="T20">
        <f>IF('50 Men''s Epée'!Q$3=TRUE,K20,0)</f>
        <v>0</v>
      </c>
      <c r="U20">
        <f>IF('50 Men''s Epée'!R$3=TRUE,N20,0)</f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Women''s Epée'!$G$1:$J$3,3,FALSE)</f>
        <v>7</v>
      </c>
      <c r="J1" s="23" t="s">
        <v>271</v>
      </c>
      <c r="K1" s="10"/>
      <c r="L1" s="25">
        <f>HLOOKUP(J1,'Combined Women''s Epée'!$G$1:$J$3,3,FALSE)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Women''s Epée'!R2C"&amp;I1,FALSE)</f>
        <v>I</v>
      </c>
      <c r="H2" s="25" t="str">
        <f ca="1">INDIRECT("'Combined Women''s Epée'!R2C"&amp;I1+1,FALSE)</f>
        <v>Dec 2001&lt;BR&gt;VET</v>
      </c>
      <c r="I2" s="22"/>
      <c r="J2" s="23" t="str">
        <f ca="1">INDIRECT("'Combined Women''s Epée'!R2C"&amp;L1,FALSE)</f>
        <v>I</v>
      </c>
      <c r="K2" s="25" t="str">
        <f ca="1">INDIRECT("'Combined Women''s Epée'!R2C"&amp;L1+1,FALSE)</f>
        <v>Mar 2002&lt;BR&gt;VET</v>
      </c>
      <c r="L2" s="22"/>
      <c r="M2" s="13" t="s">
        <v>219</v>
      </c>
      <c r="N2" s="17" t="s">
        <v>323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9">IF(E4=0,"",IF(E4=E3,A3,ROW()-3&amp;IF(E4=E5,"T","")))</f>
        <v>1</v>
      </c>
      <c r="B4" s="2"/>
      <c r="C4" s="21" t="s">
        <v>137</v>
      </c>
      <c r="D4" s="20">
        <v>14361</v>
      </c>
      <c r="E4" s="3">
        <f>LARGE($P4:$R4,1)+LARGE($P4:$R4,2)+IF('[2]Men''s Epée'!$A$3=1,F4,0)</f>
        <v>966</v>
      </c>
      <c r="F4" s="19"/>
      <c r="G4" s="32">
        <f aca="true" t="shared" si="1" ref="G4:G9">IF(ISERROR(I4),"np",I4)</f>
        <v>2</v>
      </c>
      <c r="H4" s="29">
        <f>IF(OR('[2]Men''s Epée'!$A$3=1,'50 Men''s Epée'!$P$3=TRUE),IF(OR(G4&gt;=65,ISNUMBER(G4)=FALSE),0,VLOOKUP(G4,PointTable,H$3,TRUE)),0)</f>
        <v>552</v>
      </c>
      <c r="I4" s="30">
        <f>VLOOKUP($C4,'Combined Women''s Epée'!$C$4:$I$199,I$1-2,FALSE)</f>
        <v>2</v>
      </c>
      <c r="J4" s="32">
        <f aca="true" t="shared" si="2" ref="J4:J9">IF(ISERROR(L4),"np",L4)</f>
        <v>7</v>
      </c>
      <c r="K4" s="29">
        <f>IF(OR('[2]Men''s Epée'!$A$3=1,'50 Men''s Epée'!$P$3=TRUE),IF(OR(J4&gt;=65,ISNUMBER(J4)=FALSE),0,VLOOKUP(J4,PointTable,K$3,TRUE)),0)</f>
        <v>414</v>
      </c>
      <c r="L4" s="30">
        <f>VLOOKUP($C4,'Combined Women''s Epée'!$C$4:$I$199,L$1-2,FALSE)</f>
        <v>7</v>
      </c>
      <c r="M4" s="4" t="s">
        <v>3</v>
      </c>
      <c r="N4" s="5">
        <f>IF(OR('[2]Men''s Epée'!$A$3=1,'50 Men''s Epée'!$R$3=TRUE),IF(OR(M4&gt;=65,ISNUMBER(M4)=FALSE),0,VLOOKUP(M4,PointTable,N$3,TRUE)),0)</f>
        <v>0</v>
      </c>
      <c r="P4">
        <f>H4</f>
        <v>552</v>
      </c>
      <c r="Q4">
        <f>K4</f>
        <v>414</v>
      </c>
      <c r="R4">
        <f>N4</f>
        <v>0</v>
      </c>
      <c r="S4">
        <f>IF('50 Men''s Epée'!P$3=TRUE,H4,0)</f>
        <v>552</v>
      </c>
      <c r="T4">
        <f>IF('50 Men''s Epée'!Q$3=TRUE,K4,0)</f>
        <v>414</v>
      </c>
      <c r="U4">
        <f>IF('50 Men''s Epée'!R$3=TRUE,N4,0)</f>
        <v>0</v>
      </c>
    </row>
    <row r="5" spans="1:21" ht="12.75">
      <c r="A5" s="2" t="str">
        <f t="shared" si="0"/>
        <v>2</v>
      </c>
      <c r="B5" s="2"/>
      <c r="C5" s="21" t="s">
        <v>57</v>
      </c>
      <c r="D5" s="20">
        <v>15248</v>
      </c>
      <c r="E5" s="3">
        <f>LARGE($P5:$R5,1)+LARGE($P5:$R5,2)+IF('[2]Men''s Epée'!$A$3=1,F5,0)</f>
        <v>782</v>
      </c>
      <c r="F5" s="19"/>
      <c r="G5" s="32">
        <f t="shared" si="1"/>
        <v>7</v>
      </c>
      <c r="H5" s="29">
        <f>IF(OR('[2]Men''s Epée'!$A$3=1,'50 Men''s Epée'!$P$3=TRUE),IF(OR(G5&gt;=65,ISNUMBER(G5)=FALSE),0,VLOOKUP(G5,PointTable,H$3,TRUE)),0)</f>
        <v>414</v>
      </c>
      <c r="I5" s="30">
        <f>VLOOKUP($C5,'Combined Women''s Epée'!$C$4:$I$199,I$1-2,FALSE)</f>
        <v>7</v>
      </c>
      <c r="J5" s="32">
        <f t="shared" si="2"/>
        <v>11</v>
      </c>
      <c r="K5" s="29">
        <f>IF(OR('[2]Men''s Epée'!$A$3=1,'50 Men''s Epée'!$P$3=TRUE),IF(OR(J5&gt;=65,ISNUMBER(J5)=FALSE),0,VLOOKUP(J5,PointTable,K$3,TRUE)),0)</f>
        <v>315</v>
      </c>
      <c r="L5" s="30">
        <f>VLOOKUP($C5,'Combined Women''s Epée'!$C$4:$I$199,L$1-2,FALSE)</f>
        <v>11</v>
      </c>
      <c r="M5" s="4">
        <v>2</v>
      </c>
      <c r="N5" s="5">
        <f>IF(OR('[2]Men''s Epée'!$A$3=1,'50 Men''s Epée'!$R$3=TRUE),IF(OR(M5&gt;=65,ISNUMBER(M5)=FALSE),0,VLOOKUP(M5,PointTable,N$3,TRUE)),0)</f>
        <v>368</v>
      </c>
      <c r="P5">
        <f>H5</f>
        <v>414</v>
      </c>
      <c r="Q5">
        <f>K5</f>
        <v>315</v>
      </c>
      <c r="R5">
        <f>N5</f>
        <v>368</v>
      </c>
      <c r="S5">
        <f>IF('50 Men''s Epée'!P$3=TRUE,H5,0)</f>
        <v>414</v>
      </c>
      <c r="T5">
        <f>IF('50 Men''s Epée'!Q$3=TRUE,K5,0)</f>
        <v>315</v>
      </c>
      <c r="U5">
        <f>IF('50 Men''s Epée'!R$3=TRUE,N5,0)</f>
        <v>368</v>
      </c>
    </row>
    <row r="6" spans="1:21" ht="12.75">
      <c r="A6" s="2" t="str">
        <f t="shared" si="0"/>
        <v>3</v>
      </c>
      <c r="B6" s="2"/>
      <c r="C6" s="21" t="s">
        <v>162</v>
      </c>
      <c r="D6" s="20">
        <v>12561</v>
      </c>
      <c r="E6" s="3">
        <f>LARGE($P6:$R6,1)+LARGE($P6:$R6,2)+IF('[2]Men''s Epée'!$A$3=1,F6,0)</f>
        <v>589</v>
      </c>
      <c r="F6" s="19"/>
      <c r="G6" s="32">
        <f t="shared" si="1"/>
        <v>24</v>
      </c>
      <c r="H6" s="29">
        <f>IF(OR('[2]Men''s Epée'!$A$3=1,'50 Men''s Epée'!$P$3=TRUE),IF(OR(G6&gt;=65,ISNUMBER(G6)=FALSE),0,VLOOKUP(G6,PointTable,H$3,TRUE)),0)</f>
        <v>189</v>
      </c>
      <c r="I6" s="30">
        <f>VLOOKUP($C6,'Combined Women''s Epée'!$C$4:$I$199,I$1-2,FALSE)</f>
        <v>24</v>
      </c>
      <c r="J6" s="32">
        <f t="shared" si="2"/>
        <v>27</v>
      </c>
      <c r="K6" s="29">
        <f>IF(OR('[2]Men''s Epée'!$A$3=1,'50 Men''s Epée'!$P$3=TRUE),IF(OR(J6&gt;=65,ISNUMBER(J6)=FALSE),0,VLOOKUP(J6,PointTable,K$3,TRUE)),0)</f>
        <v>180</v>
      </c>
      <c r="L6" s="30">
        <f>VLOOKUP($C6,'Combined Women''s Epée'!$C$4:$I$199,L$1-2,FALSE)</f>
        <v>27</v>
      </c>
      <c r="M6" s="4">
        <v>1</v>
      </c>
      <c r="N6" s="5">
        <f>IF(OR('[2]Men''s Epée'!$A$3=1,'50 Men''s Epée'!$R$3=TRUE),IF(OR(M6&gt;=65,ISNUMBER(M6)=FALSE),0,VLOOKUP(M6,PointTable,N$3,TRUE)),0)</f>
        <v>400</v>
      </c>
      <c r="P6">
        <f>H6</f>
        <v>189</v>
      </c>
      <c r="Q6">
        <f>K6</f>
        <v>180</v>
      </c>
      <c r="R6">
        <f>N6</f>
        <v>400</v>
      </c>
      <c r="S6">
        <f>IF('50 Men''s Epée'!P$3=TRUE,H6,0)</f>
        <v>189</v>
      </c>
      <c r="T6">
        <f>IF('50 Men''s Epée'!Q$3=TRUE,K6,0)</f>
        <v>180</v>
      </c>
      <c r="U6">
        <f>IF('50 Men''s Epée'!R$3=TRUE,N6,0)</f>
        <v>400</v>
      </c>
    </row>
    <row r="7" spans="1:21" ht="12.75">
      <c r="A7" s="2" t="str">
        <f t="shared" si="0"/>
        <v>4</v>
      </c>
      <c r="B7" s="2"/>
      <c r="C7" s="21" t="s">
        <v>161</v>
      </c>
      <c r="D7" s="20">
        <v>13780</v>
      </c>
      <c r="E7" s="3">
        <f>LARGE($P7:$R7,1)+LARGE($P7:$R7,2)+IF('[2]Men''s Epée'!$A$3=1,F7,0)</f>
        <v>544</v>
      </c>
      <c r="F7" s="19"/>
      <c r="G7" s="32">
        <f t="shared" si="1"/>
        <v>19</v>
      </c>
      <c r="H7" s="29">
        <f>IF(OR('[2]Men''s Epée'!$A$3=1,'50 Men''s Epée'!$P$3=TRUE),IF(OR(G7&gt;=65,ISNUMBER(G7)=FALSE),0,VLOOKUP(G7,PointTable,H$3,TRUE)),0)</f>
        <v>204</v>
      </c>
      <c r="I7" s="30">
        <f>VLOOKUP($C7,'Combined Women''s Epée'!$C$4:$I$199,I$1-2,FALSE)</f>
        <v>19</v>
      </c>
      <c r="J7" s="32">
        <f t="shared" si="2"/>
        <v>22</v>
      </c>
      <c r="K7" s="29">
        <f>IF(OR('[2]Men''s Epée'!$A$3=1,'50 Men''s Epée'!$P$3=TRUE),IF(OR(J7&gt;=65,ISNUMBER(J7)=FALSE),0,VLOOKUP(J7,PointTable,K$3,TRUE)),0)</f>
        <v>195</v>
      </c>
      <c r="L7" s="30">
        <f>VLOOKUP($C7,'Combined Women''s Epée'!$C$4:$I$199,L$1-2,FALSE)</f>
        <v>22</v>
      </c>
      <c r="M7" s="4">
        <v>3</v>
      </c>
      <c r="N7" s="5">
        <f>IF(OR('[2]Men''s Epée'!$A$3=1,'50 Men''s Epée'!$R$3=TRUE),IF(OR(M7&gt;=65,ISNUMBER(M7)=FALSE),0,VLOOKUP(M7,PointTable,N$3,TRUE)),0)</f>
        <v>340</v>
      </c>
      <c r="P7">
        <f>H7</f>
        <v>204</v>
      </c>
      <c r="Q7">
        <f>K7</f>
        <v>195</v>
      </c>
      <c r="R7">
        <f>N7</f>
        <v>340</v>
      </c>
      <c r="S7">
        <f>IF('50 Men''s Epée'!P$3=TRUE,H7,0)</f>
        <v>204</v>
      </c>
      <c r="T7">
        <f>IF('50 Men''s Epée'!Q$3=TRUE,K7,0)</f>
        <v>195</v>
      </c>
      <c r="U7">
        <f>IF('50 Men''s Epée'!R$3=TRUE,N7,0)</f>
        <v>340</v>
      </c>
    </row>
    <row r="8" spans="1:21" ht="12.75">
      <c r="A8" s="2" t="str">
        <f t="shared" si="0"/>
        <v>5</v>
      </c>
      <c r="B8" s="2"/>
      <c r="C8" s="34" t="s">
        <v>74</v>
      </c>
      <c r="D8" s="20">
        <v>15168</v>
      </c>
      <c r="E8" s="3">
        <f>LARGE($P8:$R8,1)+LARGE($P8:$R8,2)+IF('[2]Men''s Epée'!$A$3=1,F8,0)</f>
        <v>340</v>
      </c>
      <c r="F8" s="19"/>
      <c r="G8" s="32" t="str">
        <f>IF(ISERROR(I8),"np",I8)</f>
        <v>np</v>
      </c>
      <c r="H8" s="29">
        <f>IF(OR('[2]Men''s Epée'!$A$3=1,'50 Men''s Epée'!$P$3=TRUE),IF(OR(G8&gt;=65,ISNUMBER(G8)=FALSE),0,VLOOKUP(G8,PointTable,H$3,TRUE)),0)</f>
        <v>0</v>
      </c>
      <c r="I8" s="30" t="e">
        <f>VLOOKUP($C8,'Combined Women''s Epée'!$C$4:$I$199,I$1-2,FALSE)</f>
        <v>#N/A</v>
      </c>
      <c r="J8" s="32" t="str">
        <f>IF(ISERROR(L8),"np",L8)</f>
        <v>np</v>
      </c>
      <c r="K8" s="29">
        <f>IF(OR('[2]Men''s Epée'!$A$3=1,'50 Men''s Epée'!$P$3=TRUE),IF(OR(J8&gt;=65,ISNUMBER(J8)=FALSE),0,VLOOKUP(J8,PointTable,K$3,TRUE)),0)</f>
        <v>0</v>
      </c>
      <c r="L8" s="30" t="e">
        <f>VLOOKUP($C8,'Combined Women''s Epée'!$C$4:$I$199,L$1-2,FALSE)</f>
        <v>#N/A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>H8</f>
        <v>0</v>
      </c>
      <c r="Q8">
        <f>K8</f>
        <v>0</v>
      </c>
      <c r="R8">
        <f>N8</f>
        <v>340</v>
      </c>
      <c r="S8">
        <f>IF('50 Men''s Epée'!P$3=TRUE,H8,0)</f>
        <v>0</v>
      </c>
      <c r="T8">
        <f>IF('50 Men''s Epée'!Q$3=TRUE,K8,0)</f>
        <v>0</v>
      </c>
      <c r="U8">
        <f>IF('50 Men''s Epée'!R$3=TRUE,N8,0)</f>
        <v>340</v>
      </c>
    </row>
    <row r="9" spans="1:21" ht="12.75">
      <c r="A9" s="2" t="str">
        <f t="shared" si="0"/>
        <v>6</v>
      </c>
      <c r="B9" s="2"/>
      <c r="C9" s="21" t="s">
        <v>73</v>
      </c>
      <c r="D9" s="20">
        <v>9790</v>
      </c>
      <c r="E9" s="3">
        <f>LARGE($P9:$R9,1)+LARGE($P9:$R9,2)+IF('[2]Men''s Epée'!$A$3=1,F9,0)</f>
        <v>280</v>
      </c>
      <c r="F9" s="19"/>
      <c r="G9" s="32" t="str">
        <f t="shared" si="1"/>
        <v>np</v>
      </c>
      <c r="H9" s="29">
        <f>IF(OR('[2]Men''s Epée'!$A$3=1,'50 Men''s Epée'!$P$3=TRUE),IF(OR(G9&gt;=65,ISNUMBER(G9)=FALSE),0,VLOOKUP(G9,PointTable,H$3,TRUE)),0)</f>
        <v>0</v>
      </c>
      <c r="I9" s="30" t="e">
        <f>VLOOKUP($C9,'Combined Women''s Epée'!$C$4:$I$199,I$1-2,FALSE)</f>
        <v>#N/A</v>
      </c>
      <c r="J9" s="32" t="str">
        <f t="shared" si="2"/>
        <v>np</v>
      </c>
      <c r="K9" s="29">
        <f>IF(OR('[2]Men''s Epée'!$A$3=1,'50 Men''s Epée'!$P$3=TRUE),IF(OR(J9&gt;=65,ISNUMBER(J9)=FALSE),0,VLOOKUP(J9,PointTable,K$3,TRUE)),0)</f>
        <v>0</v>
      </c>
      <c r="L9" s="30" t="e">
        <f>VLOOKUP($C9,'Combined Women''s Epée'!$C$4:$I$199,L$1-2,FALSE)</f>
        <v>#N/A</v>
      </c>
      <c r="M9" s="4">
        <v>5</v>
      </c>
      <c r="N9" s="5">
        <f>IF(OR('[2]Men''s Epée'!$A$3=1,'50 Men''s Epée'!$R$3=TRUE),IF(OR(M9&gt;=65,ISNUMBER(M9)=FALSE),0,VLOOKUP(M9,PointTable,N$3,TRUE)),0)</f>
        <v>280</v>
      </c>
      <c r="P9">
        <f>H9</f>
        <v>0</v>
      </c>
      <c r="Q9">
        <f>K9</f>
        <v>0</v>
      </c>
      <c r="R9">
        <f>N9</f>
        <v>280</v>
      </c>
      <c r="S9">
        <f>IF('50 Men''s Epée'!P$3=TRUE,H9,0)</f>
        <v>0</v>
      </c>
      <c r="T9">
        <f>IF('50 Men''s Epée'!Q$3=TRUE,K9,0)</f>
        <v>0</v>
      </c>
      <c r="U9">
        <f>IF('50 Men''s Epée'!R$3=TRUE,N9,0)</f>
        <v>280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  <col min="16" max="21" width="9.140625" style="0" hidden="1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Women''s Foil'!$G$1:$J$3,3,FALSE)</f>
        <v>7</v>
      </c>
      <c r="J1" s="23" t="s">
        <v>271</v>
      </c>
      <c r="K1" s="10"/>
      <c r="L1" s="25">
        <f>HLOOKUP(J1,'Combined Women''s Foil'!$G$1:$J$3,3,FALSE)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Women''s Foil'!R2C"&amp;I1,FALSE)</f>
        <v>I</v>
      </c>
      <c r="H2" s="25" t="str">
        <f ca="1">INDIRECT("'Combined Women''s Foil'!R2C"&amp;I1+1,FALSE)</f>
        <v>Dec 2001&lt;BR&gt;VET</v>
      </c>
      <c r="I2" s="22"/>
      <c r="J2" s="23" t="str">
        <f ca="1">INDIRECT("'Combined Women''s Foil'!R2C"&amp;L1,FALSE)</f>
        <v>I</v>
      </c>
      <c r="K2" s="25" t="str">
        <f ca="1">INDIRECT("'Combined Women''s Foil'!R2C"&amp;L1+1,FALSE)</f>
        <v>Mar 2002&lt;BR&gt;VET</v>
      </c>
      <c r="L2" s="22"/>
      <c r="M2" s="13" t="s">
        <v>219</v>
      </c>
      <c r="N2" s="17" t="s">
        <v>323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  <row r="4" spans="1:21" ht="12.75">
      <c r="A4" s="2" t="str">
        <f aca="true" t="shared" si="0" ref="A4:A9">IF(E4=0,"",IF(E4=E3,A3,ROW()-3&amp;IF(E4=E5,"T","")))</f>
        <v>1</v>
      </c>
      <c r="B4" s="2"/>
      <c r="C4" s="21" t="s">
        <v>57</v>
      </c>
      <c r="D4" s="20">
        <v>15248</v>
      </c>
      <c r="E4" s="3">
        <f>LARGE($P4:$R4,1)+LARGE($P4:$R4,2)+IF('[2]Men''s Epée'!$A$3=1,F4,0)</f>
        <v>924</v>
      </c>
      <c r="F4" s="19"/>
      <c r="G4" s="32">
        <f>IF(ISERROR(I4),"np",I4)</f>
        <v>7</v>
      </c>
      <c r="H4" s="29">
        <f>IF(OR('[2]Men''s Epée'!$A$3=1,'50 Men''s Epée'!$P$3=TRUE),IF(OR(G4&gt;=65,ISNUMBER(G4)=FALSE),0,VLOOKUP(G4,PointTable,H$3,TRUE)),0)</f>
        <v>414</v>
      </c>
      <c r="I4" s="30">
        <f>VLOOKUP($C4,'Combined Women''s Foil'!$C$4:$I$183,I$1-2,FALSE)</f>
        <v>7</v>
      </c>
      <c r="J4" s="32">
        <f>IF(ISERROR(L4),"np",L4)</f>
        <v>3</v>
      </c>
      <c r="K4" s="29">
        <f>IF(OR('[2]Men''s Epée'!$A$3=1,'50 Men''s Epée'!$P$3=TRUE),IF(OR(J4&gt;=65,ISNUMBER(J4)=FALSE),0,VLOOKUP(J4,PointTable,K$3,TRUE)),0)</f>
        <v>510</v>
      </c>
      <c r="L4" s="30">
        <f>VLOOKUP($C4,'Combined Women''s Foil'!$C$4:$I$183,L$1-2,FALSE)</f>
        <v>3</v>
      </c>
      <c r="M4" s="4">
        <v>1</v>
      </c>
      <c r="N4" s="5">
        <f>IF(OR('[2]Men''s Epée'!$A$3=1,'50 Men''s Epée'!$R$3=TRUE),IF(OR(M4&gt;=65,ISNUMBER(M4)=FALSE),0,VLOOKUP(M4,PointTable,N$3,TRUE)),0)</f>
        <v>400</v>
      </c>
      <c r="P4">
        <f aca="true" t="shared" si="1" ref="P4:P9">H4</f>
        <v>414</v>
      </c>
      <c r="Q4">
        <f aca="true" t="shared" si="2" ref="Q4:Q9">K4</f>
        <v>510</v>
      </c>
      <c r="R4">
        <f aca="true" t="shared" si="3" ref="R4:R9">N4</f>
        <v>400</v>
      </c>
      <c r="S4">
        <f>IF('50 Men''s Epée'!P$3=TRUE,H4,0)</f>
        <v>414</v>
      </c>
      <c r="T4">
        <f>IF('50 Men''s Epée'!Q$3=TRUE,K4,0)</f>
        <v>510</v>
      </c>
      <c r="U4">
        <f>IF('50 Men''s Epée'!R$3=TRUE,N4,0)</f>
        <v>400</v>
      </c>
    </row>
    <row r="5" spans="1:21" ht="12.75">
      <c r="A5" s="2" t="str">
        <f t="shared" si="0"/>
        <v>2</v>
      </c>
      <c r="B5" s="2"/>
      <c r="C5" s="33" t="s">
        <v>262</v>
      </c>
      <c r="D5" s="20">
        <v>13416</v>
      </c>
      <c r="E5" s="3">
        <f>LARGE($P5:$R5,1)+LARGE($P5:$R5,2)+IF('[2]Men''s Epée'!$A$3=1,F5,0)</f>
        <v>566</v>
      </c>
      <c r="F5" s="19"/>
      <c r="G5" s="32">
        <f>IF(ISERROR(I5),"np",I5)</f>
        <v>21</v>
      </c>
      <c r="H5" s="29">
        <f>IF(OR('[2]Men''s Epée'!$A$3=1,'50 Men''s Epée'!$P$3=TRUE),IF(OR(G5&gt;=65,ISNUMBER(G5)=FALSE),0,VLOOKUP(G5,PointTable,H$3,TRUE)),0)</f>
        <v>198</v>
      </c>
      <c r="I5" s="30">
        <f>VLOOKUP($C5,'Combined Women''s Foil'!$C$4:$I$183,I$1-2,FALSE)</f>
        <v>21</v>
      </c>
      <c r="J5" s="32">
        <f>IF(ISERROR(L5),"np",L5)</f>
        <v>29</v>
      </c>
      <c r="K5" s="29">
        <f>IF(OR('[2]Men''s Epée'!$A$3=1,'50 Men''s Epée'!$P$3=TRUE),IF(OR(J5&gt;=65,ISNUMBER(J5)=FALSE),0,VLOOKUP(J5,PointTable,K$3,TRUE)),0)</f>
        <v>174</v>
      </c>
      <c r="L5" s="30">
        <f>VLOOKUP($C5,'Combined Women''s Foil'!$C$4:$I$183,L$1-2,FALSE)</f>
        <v>29</v>
      </c>
      <c r="M5" s="4">
        <v>2</v>
      </c>
      <c r="N5" s="5">
        <f>IF(OR('[2]Men''s Epée'!$A$3=1,'50 Men''s Epée'!$R$3=TRUE),IF(OR(M5&gt;=65,ISNUMBER(M5)=FALSE),0,VLOOKUP(M5,PointTable,N$3,TRUE)),0)</f>
        <v>368</v>
      </c>
      <c r="P5">
        <f t="shared" si="1"/>
        <v>198</v>
      </c>
      <c r="Q5">
        <f t="shared" si="2"/>
        <v>174</v>
      </c>
      <c r="R5">
        <f t="shared" si="3"/>
        <v>368</v>
      </c>
      <c r="S5">
        <f>IF('50 Men''s Epée'!P$3=TRUE,H5,0)</f>
        <v>198</v>
      </c>
      <c r="T5">
        <f>IF('50 Men''s Epée'!Q$3=TRUE,K5,0)</f>
        <v>174</v>
      </c>
      <c r="U5">
        <f>IF('50 Men''s Epée'!R$3=TRUE,N5,0)</f>
        <v>368</v>
      </c>
    </row>
    <row r="6" spans="1:21" ht="12.75">
      <c r="A6" s="2" t="str">
        <f t="shared" si="0"/>
        <v>3</v>
      </c>
      <c r="B6" s="2"/>
      <c r="C6" s="21" t="s">
        <v>162</v>
      </c>
      <c r="D6" s="20">
        <v>12561</v>
      </c>
      <c r="E6" s="3">
        <f>LARGE($P6:$R6,1)+LARGE($P6:$R6,2)+IF('[2]Men''s Epée'!$A$3=1,F6,0)</f>
        <v>479</v>
      </c>
      <c r="F6" s="19"/>
      <c r="G6" s="32">
        <f>IF(ISERROR(I6),"np",I6)</f>
        <v>20</v>
      </c>
      <c r="H6" s="29">
        <f>IF(OR('[2]Men''s Epée'!$A$3=1,'50 Men''s Epée'!$P$3=TRUE),IF(OR(G6&gt;=65,ISNUMBER(G6)=FALSE),0,VLOOKUP(G6,PointTable,H$3,TRUE)),0)</f>
        <v>201</v>
      </c>
      <c r="I6" s="30">
        <f>VLOOKUP($C6,'Combined Women''s Foil'!$C$4:$I$183,I$1-2,FALSE)</f>
        <v>20</v>
      </c>
      <c r="J6" s="32">
        <f>IF(ISERROR(L6),"np",L6)</f>
        <v>27</v>
      </c>
      <c r="K6" s="29">
        <f>IF(OR('[2]Men''s Epée'!$A$3=1,'50 Men''s Epée'!$P$3=TRUE),IF(OR(J6&gt;=65,ISNUMBER(J6)=FALSE),0,VLOOKUP(J6,PointTable,K$3,TRUE)),0)</f>
        <v>180</v>
      </c>
      <c r="L6" s="30">
        <f>VLOOKUP($C6,'Combined Women''s Foil'!$C$4:$I$183,L$1-2,FALSE)</f>
        <v>27</v>
      </c>
      <c r="M6" s="4">
        <v>6</v>
      </c>
      <c r="N6" s="5">
        <f>IF(OR('[2]Men''s Epée'!$A$3=1,'50 Men''s Epée'!$R$3=TRUE),IF(OR(M6&gt;=65,ISNUMBER(M6)=FALSE),0,VLOOKUP(M6,PointTable,N$3,TRUE)),0)</f>
        <v>278</v>
      </c>
      <c r="P6">
        <f>H6</f>
        <v>201</v>
      </c>
      <c r="Q6">
        <f>K6</f>
        <v>180</v>
      </c>
      <c r="R6">
        <f>N6</f>
        <v>278</v>
      </c>
      <c r="S6">
        <f>IF('50 Men''s Epée'!P$3=TRUE,H6,0)</f>
        <v>201</v>
      </c>
      <c r="T6">
        <f>IF('50 Men''s Epée'!Q$3=TRUE,K6,0)</f>
        <v>180</v>
      </c>
      <c r="U6">
        <f>IF('50 Men''s Epée'!R$3=TRUE,N6,0)</f>
        <v>278</v>
      </c>
    </row>
    <row r="7" spans="1:21" ht="12.75">
      <c r="A7" s="2" t="str">
        <f t="shared" si="0"/>
        <v>4</v>
      </c>
      <c r="B7" s="2"/>
      <c r="C7" s="21" t="s">
        <v>74</v>
      </c>
      <c r="D7" s="20">
        <v>15168</v>
      </c>
      <c r="E7" s="3">
        <f>LARGE($P7:$R7,1)+LARGE($P7:$R7,2)+IF('[2]Men''s Epée'!$A$3=1,F7,0)</f>
        <v>466</v>
      </c>
      <c r="F7" s="19"/>
      <c r="G7" s="32" t="str">
        <f>IF(ISERROR(I7),"np",I7)</f>
        <v>np</v>
      </c>
      <c r="H7" s="29">
        <f>IF(OR('[2]Men''s Epée'!$A$3=1,'50 Men''s Epée'!$P$3=TRUE),IF(OR(G7&gt;=65,ISNUMBER(G7)=FALSE),0,VLOOKUP(G7,PointTable,H$3,TRUE)),0)</f>
        <v>0</v>
      </c>
      <c r="I7" s="30" t="str">
        <f>VLOOKUP($C7,'Combined Women''s Foil'!$C$4:$I$183,I$1-2,FALSE)</f>
        <v>np</v>
      </c>
      <c r="J7" s="32">
        <f>IF(ISERROR(L7),"np",L7)</f>
        <v>25</v>
      </c>
      <c r="K7" s="29">
        <f>IF(OR('[2]Men''s Epée'!$A$3=1,'50 Men''s Epée'!$P$3=TRUE),IF(OR(J7&gt;=65,ISNUMBER(J7)=FALSE),0,VLOOKUP(J7,PointTable,K$3,TRUE)),0)</f>
        <v>186</v>
      </c>
      <c r="L7" s="30">
        <f>VLOOKUP($C7,'Combined Women''s Foil'!$C$4:$I$183,L$1-2,FALSE)</f>
        <v>25</v>
      </c>
      <c r="M7" s="4">
        <v>5</v>
      </c>
      <c r="N7" s="5">
        <f>IF(OR('[2]Men''s Epée'!$A$3=1,'50 Men''s Epée'!$R$3=TRUE),IF(OR(M7&gt;=65,ISNUMBER(M7)=FALSE),0,VLOOKUP(M7,PointTable,N$3,TRUE)),0)</f>
        <v>280</v>
      </c>
      <c r="P7">
        <f t="shared" si="1"/>
        <v>0</v>
      </c>
      <c r="Q7">
        <f t="shared" si="2"/>
        <v>186</v>
      </c>
      <c r="R7">
        <f t="shared" si="3"/>
        <v>280</v>
      </c>
      <c r="S7">
        <f>IF('50 Men''s Epée'!P$3=TRUE,H7,0)</f>
        <v>0</v>
      </c>
      <c r="T7">
        <f>IF('50 Men''s Epée'!Q$3=TRUE,K7,0)</f>
        <v>186</v>
      </c>
      <c r="U7">
        <f>IF('50 Men''s Epée'!R$3=TRUE,N7,0)</f>
        <v>280</v>
      </c>
    </row>
    <row r="8" spans="1:21" ht="12.75">
      <c r="A8" s="2" t="str">
        <f t="shared" si="0"/>
        <v>5T</v>
      </c>
      <c r="B8" s="2"/>
      <c r="C8" s="21" t="s">
        <v>73</v>
      </c>
      <c r="D8" s="20">
        <v>9790</v>
      </c>
      <c r="E8" s="3">
        <f>LARGE($P8:$R8,1)+LARGE($P8:$R8,2)+IF('[2]Men''s Epée'!$A$3=1,F8,0)</f>
        <v>340</v>
      </c>
      <c r="F8" s="19"/>
      <c r="G8" s="32" t="str">
        <f>IF(ISERROR(I8),"np",I8)</f>
        <v>np</v>
      </c>
      <c r="H8" s="29">
        <f>IF(OR('[2]Men''s Epée'!$A$3=1,'50 Men''s Epée'!$P$3=TRUE),IF(OR(G8&gt;=65,ISNUMBER(G8)=FALSE),0,VLOOKUP(G8,PointTable,H$3,TRUE)),0)</f>
        <v>0</v>
      </c>
      <c r="I8" s="30" t="e">
        <f>VLOOKUP($C8,'Combined Women''s Foil'!$C$4:$I$183,I$1-2,FALSE)</f>
        <v>#N/A</v>
      </c>
      <c r="J8" s="32" t="str">
        <f>IF(ISERROR(L8),"np",L8)</f>
        <v>np</v>
      </c>
      <c r="K8" s="29">
        <f>IF(OR('[2]Men''s Epée'!$A$3=1,'50 Men''s Epée'!$P$3=TRUE),IF(OR(J8&gt;=65,ISNUMBER(J8)=FALSE),0,VLOOKUP(J8,PointTable,K$3,TRUE)),0)</f>
        <v>0</v>
      </c>
      <c r="L8" s="30" t="e">
        <f>VLOOKUP($C8,'Combined Women''s Foil'!$C$4:$I$183,L$1-2,FALSE)</f>
        <v>#N/A</v>
      </c>
      <c r="M8" s="4">
        <v>3</v>
      </c>
      <c r="N8" s="5">
        <f>IF(OR('[2]Men''s Epée'!$A$3=1,'50 Men''s Epée'!$R$3=TRUE),IF(OR(M8&gt;=65,ISNUMBER(M8)=FALSE),0,VLOOKUP(M8,PointTable,N$3,TRUE)),0)</f>
        <v>340</v>
      </c>
      <c r="P8">
        <f>H8</f>
        <v>0</v>
      </c>
      <c r="Q8">
        <f>K8</f>
        <v>0</v>
      </c>
      <c r="R8">
        <f>N8</f>
        <v>340</v>
      </c>
      <c r="S8">
        <f>IF('50 Men''s Epée'!P$3=TRUE,H8,0)</f>
        <v>0</v>
      </c>
      <c r="T8">
        <f>IF('50 Men''s Epée'!Q$3=TRUE,K8,0)</f>
        <v>0</v>
      </c>
      <c r="U8">
        <f>IF('50 Men''s Epée'!R$3=TRUE,N8,0)</f>
        <v>340</v>
      </c>
    </row>
    <row r="9" spans="1:21" ht="12.75">
      <c r="A9" s="2" t="str">
        <f t="shared" si="0"/>
        <v>5T</v>
      </c>
      <c r="B9" s="2"/>
      <c r="C9" s="34" t="s">
        <v>422</v>
      </c>
      <c r="D9" s="20">
        <v>13904</v>
      </c>
      <c r="E9" s="3">
        <f>LARGE($P9:$R9,1)+LARGE($P9:$R9,2)+IF('[2]Men''s Epée'!$A$3=1,F9,0)</f>
        <v>340</v>
      </c>
      <c r="F9" s="19"/>
      <c r="G9" s="32" t="str">
        <f>IF(ISERROR(I9),"np",I9)</f>
        <v>np</v>
      </c>
      <c r="H9" s="29">
        <f>IF(OR('[2]Men''s Epée'!$A$3=1,'50 Men''s Epée'!$P$3=TRUE),IF(OR(G9&gt;=65,ISNUMBER(G9)=FALSE),0,VLOOKUP(G9,PointTable,H$3,TRUE)),0)</f>
        <v>0</v>
      </c>
      <c r="I9" s="30" t="e">
        <f>VLOOKUP($C9,'Combined Women''s Foil'!$C$4:$I$183,I$1-2,FALSE)</f>
        <v>#N/A</v>
      </c>
      <c r="J9" s="32" t="str">
        <f>IF(ISERROR(L9),"np",L9)</f>
        <v>np</v>
      </c>
      <c r="K9" s="29">
        <f>IF(OR('[2]Men''s Epée'!$A$3=1,'50 Men''s Epée'!$P$3=TRUE),IF(OR(J9&gt;=65,ISNUMBER(J9)=FALSE),0,VLOOKUP(J9,PointTable,K$3,TRUE)),0)</f>
        <v>0</v>
      </c>
      <c r="L9" s="30" t="e">
        <f>VLOOKUP($C9,'Combined Women''s Foil'!$C$4:$I$183,L$1-2,FALSE)</f>
        <v>#N/A</v>
      </c>
      <c r="M9" s="4">
        <v>3</v>
      </c>
      <c r="N9" s="5">
        <f>IF(OR('[2]Men''s Epée'!$A$3=1,'50 Men''s Epée'!$R$3=TRUE),IF(OR(M9&gt;=65,ISNUMBER(M9)=FALSE),0,VLOOKUP(M9,PointTable,N$3,TRUE)),0)</f>
        <v>340</v>
      </c>
      <c r="P9">
        <f t="shared" si="1"/>
        <v>0</v>
      </c>
      <c r="Q9">
        <f t="shared" si="2"/>
        <v>0</v>
      </c>
      <c r="R9">
        <f t="shared" si="3"/>
        <v>340</v>
      </c>
      <c r="S9">
        <f>IF('50 Men''s Epée'!P$3=TRUE,H9,0)</f>
        <v>0</v>
      </c>
      <c r="T9">
        <f>IF('50 Men''s Epée'!Q$3=TRUE,K9,0)</f>
        <v>0</v>
      </c>
      <c r="U9">
        <f>IF('50 Men''s Epée'!R$3=TRUE,N9,0)</f>
        <v>340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3" customWidth="1"/>
    <col min="7" max="7" width="5.28125" style="3" customWidth="1"/>
    <col min="8" max="8" width="5.28125" style="6" customWidth="1"/>
    <col min="9" max="9" width="5.28125" style="6" hidden="1" customWidth="1"/>
    <col min="10" max="10" width="5.28125" style="3" customWidth="1"/>
    <col min="11" max="11" width="5.28125" style="6" customWidth="1"/>
    <col min="12" max="12" width="5.28125" style="6" hidden="1" customWidth="1"/>
    <col min="13" max="14" width="5.28125" style="6" customWidth="1"/>
  </cols>
  <sheetData>
    <row r="1" spans="1:14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23" t="s">
        <v>222</v>
      </c>
      <c r="H1" s="10"/>
      <c r="I1" s="25">
        <f>HLOOKUP(G1,'Combined Women''s Saber'!$G$1:$J$3,3,FALSE)</f>
        <v>7</v>
      </c>
      <c r="J1" s="23" t="s">
        <v>271</v>
      </c>
      <c r="K1" s="10"/>
      <c r="L1" s="25">
        <f>HLOOKUP(J1,'Combined Women''s Saber'!$G$1:$J$3,3,FALSE)</f>
        <v>9</v>
      </c>
      <c r="M1" s="9" t="s">
        <v>321</v>
      </c>
      <c r="N1" s="10"/>
    </row>
    <row r="2" spans="1:15" s="11" customFormat="1" ht="15.75" customHeight="1">
      <c r="A2" s="7"/>
      <c r="B2" s="7"/>
      <c r="C2" s="12"/>
      <c r="D2" s="12"/>
      <c r="E2" s="8"/>
      <c r="F2" s="9" t="s">
        <v>218</v>
      </c>
      <c r="G2" s="23" t="str">
        <f ca="1">INDIRECT("'Combined Women''s Saber'!R2C"&amp;I1,FALSE)</f>
        <v>I</v>
      </c>
      <c r="H2" s="25" t="str">
        <f ca="1">INDIRECT("'Combined Women''s Saber'!R2C"&amp;I1+1,FALSE)</f>
        <v>Dec 2001&lt;BR&gt;VET</v>
      </c>
      <c r="I2" s="22"/>
      <c r="J2" s="23" t="str">
        <f ca="1">INDIRECT("'Combined Women''s Saber'!R2C"&amp;L1,FALSE)</f>
        <v>I</v>
      </c>
      <c r="K2" s="25" t="str">
        <f ca="1">INDIRECT("'Combined Women''s Saber'!R2C"&amp;L1+1,FALSE)</f>
        <v>Mar 2002&lt;BR&gt;VET</v>
      </c>
      <c r="L2" s="22"/>
      <c r="M2" s="13" t="s">
        <v>219</v>
      </c>
      <c r="N2" s="17" t="s">
        <v>323</v>
      </c>
      <c r="O2" s="11" t="s">
        <v>4</v>
      </c>
    </row>
    <row r="3" spans="1:18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8"/>
      <c r="J3" s="14">
        <f>COLUMN()</f>
        <v>10</v>
      </c>
      <c r="K3" s="15">
        <f>HLOOKUP(J2,PointTableHeader,2,FALSE)</f>
        <v>10</v>
      </c>
      <c r="L3" s="8"/>
      <c r="M3" s="14">
        <f>COLUMN()</f>
        <v>13</v>
      </c>
      <c r="N3" s="15">
        <f>HLOOKUP(M2,PointTableHeader,2,FALSE)</f>
        <v>11</v>
      </c>
      <c r="P3" s="11" t="b">
        <v>1</v>
      </c>
      <c r="Q3" s="11" t="b">
        <v>0</v>
      </c>
      <c r="R3" s="11" t="b"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 plus Veteran Worlds&amp;CPage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9" t="s">
        <v>222</v>
      </c>
      <c r="H1" s="10"/>
      <c r="I1" s="9" t="s">
        <v>271</v>
      </c>
      <c r="J1" s="10"/>
    </row>
    <row r="2" spans="1:11" s="11" customFormat="1" ht="15.75" customHeight="1">
      <c r="A2" s="7"/>
      <c r="B2" s="7"/>
      <c r="C2" s="12"/>
      <c r="D2" s="12"/>
      <c r="E2" s="8"/>
      <c r="F2" s="9" t="s">
        <v>218</v>
      </c>
      <c r="G2" s="13" t="s">
        <v>220</v>
      </c>
      <c r="H2" s="10" t="s">
        <v>223</v>
      </c>
      <c r="I2" s="13" t="s">
        <v>220</v>
      </c>
      <c r="J2" s="10" t="s">
        <v>272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14">
        <f>COLUMN()</f>
        <v>9</v>
      </c>
      <c r="J3" s="15">
        <f>HLOOKUP(I2,PointTableHeader,2,FALSE)</f>
        <v>10</v>
      </c>
    </row>
    <row r="4" spans="1:13" ht="12.75">
      <c r="A4" s="2" t="str">
        <f aca="true" t="shared" si="0" ref="A4:A64">IF(E4=0,"",IF(E4=E3,A3,ROW()-3&amp;IF(E4=E5,"T","")))</f>
        <v>1</v>
      </c>
      <c r="B4" s="2" t="str">
        <f aca="true" t="shared" si="1" ref="B4:B34">TRIM(IF(D4&lt;=V60Cutoff,"%",IF(D4&lt;=V50Cutoff,"#","")))</f>
        <v>#</v>
      </c>
      <c r="C4" s="33" t="s">
        <v>270</v>
      </c>
      <c r="D4" s="20">
        <v>19040</v>
      </c>
      <c r="E4" s="3">
        <f aca="true" t="shared" si="2" ref="E4:E35">F4+LARGE($L4:$M4,1)+LARGE($L4:$M4,2)</f>
        <v>1017</v>
      </c>
      <c r="F4" s="19"/>
      <c r="G4" s="4">
        <v>6</v>
      </c>
      <c r="H4" s="5">
        <f aca="true" t="shared" si="3" ref="H4:H34">IF(OR(G4&gt;=65,ISNUMBER(G4)=FALSE),0,VLOOKUP(G4,PointTable,H$3,TRUE))</f>
        <v>417</v>
      </c>
      <c r="I4" s="4">
        <v>1</v>
      </c>
      <c r="J4" s="5">
        <f aca="true" t="shared" si="4" ref="J4:J34">IF(OR(I4&gt;=65,ISNUMBER(I4)=FALSE),0,VLOOKUP(I4,PointTable,J$3,TRUE))</f>
        <v>600</v>
      </c>
      <c r="L4">
        <f aca="true" t="shared" si="5" ref="L4:L34">H4</f>
        <v>417</v>
      </c>
      <c r="M4">
        <f aca="true" t="shared" si="6" ref="M4:M34">J4</f>
        <v>600</v>
      </c>
    </row>
    <row r="5" spans="1:13" ht="12.75">
      <c r="A5" s="2" t="str">
        <f t="shared" si="0"/>
        <v>2</v>
      </c>
      <c r="B5" s="2" t="str">
        <f t="shared" si="1"/>
        <v>#</v>
      </c>
      <c r="C5" s="33" t="s">
        <v>251</v>
      </c>
      <c r="D5" s="20">
        <v>19046</v>
      </c>
      <c r="E5" s="3">
        <f t="shared" si="2"/>
        <v>970.5</v>
      </c>
      <c r="F5" s="19"/>
      <c r="G5" s="4">
        <v>2</v>
      </c>
      <c r="H5" s="5">
        <f t="shared" si="3"/>
        <v>552</v>
      </c>
      <c r="I5" s="4">
        <v>5.5</v>
      </c>
      <c r="J5" s="5">
        <f t="shared" si="4"/>
        <v>418.5</v>
      </c>
      <c r="L5">
        <f t="shared" si="5"/>
        <v>552</v>
      </c>
      <c r="M5">
        <f t="shared" si="6"/>
        <v>418.5</v>
      </c>
    </row>
    <row r="6" spans="1:13" ht="12.75">
      <c r="A6" s="2" t="str">
        <f t="shared" si="0"/>
        <v>3</v>
      </c>
      <c r="B6" s="2" t="str">
        <f t="shared" si="1"/>
        <v>#</v>
      </c>
      <c r="C6" s="21" t="s">
        <v>105</v>
      </c>
      <c r="D6" s="20">
        <v>18464</v>
      </c>
      <c r="E6" s="3">
        <f t="shared" si="2"/>
        <v>924</v>
      </c>
      <c r="F6" s="19"/>
      <c r="G6" s="4">
        <v>7</v>
      </c>
      <c r="H6" s="5">
        <f t="shared" si="3"/>
        <v>414</v>
      </c>
      <c r="I6" s="4">
        <v>3</v>
      </c>
      <c r="J6" s="5">
        <f t="shared" si="4"/>
        <v>510</v>
      </c>
      <c r="L6">
        <f t="shared" si="5"/>
        <v>414</v>
      </c>
      <c r="M6">
        <f t="shared" si="6"/>
        <v>510</v>
      </c>
    </row>
    <row r="7" spans="1:13" ht="12.75">
      <c r="A7" s="2" t="str">
        <f t="shared" si="0"/>
        <v>4</v>
      </c>
      <c r="B7" s="2" t="str">
        <f t="shared" si="1"/>
        <v>#</v>
      </c>
      <c r="C7" s="21" t="s">
        <v>56</v>
      </c>
      <c r="D7" s="20">
        <v>18244</v>
      </c>
      <c r="E7" s="3">
        <f t="shared" si="2"/>
        <v>921</v>
      </c>
      <c r="F7" s="19"/>
      <c r="G7" s="4">
        <v>8</v>
      </c>
      <c r="H7" s="5">
        <f t="shared" si="3"/>
        <v>411</v>
      </c>
      <c r="I7" s="4">
        <v>3</v>
      </c>
      <c r="J7" s="5">
        <f t="shared" si="4"/>
        <v>510</v>
      </c>
      <c r="L7">
        <f t="shared" si="5"/>
        <v>411</v>
      </c>
      <c r="M7">
        <f t="shared" si="6"/>
        <v>510</v>
      </c>
    </row>
    <row r="8" spans="1:13" ht="12.75">
      <c r="A8" s="2" t="str">
        <f t="shared" si="0"/>
        <v>5</v>
      </c>
      <c r="B8" s="2" t="str">
        <f t="shared" si="1"/>
        <v>#</v>
      </c>
      <c r="C8" s="21" t="s">
        <v>198</v>
      </c>
      <c r="D8" s="20">
        <v>19004</v>
      </c>
      <c r="E8" s="3">
        <f t="shared" si="2"/>
        <v>858</v>
      </c>
      <c r="F8" s="19"/>
      <c r="G8" s="4">
        <v>14</v>
      </c>
      <c r="H8" s="5">
        <f t="shared" si="3"/>
        <v>306</v>
      </c>
      <c r="I8" s="4">
        <v>2</v>
      </c>
      <c r="J8" s="5">
        <f t="shared" si="4"/>
        <v>552</v>
      </c>
      <c r="L8">
        <f t="shared" si="5"/>
        <v>306</v>
      </c>
      <c r="M8">
        <f t="shared" si="6"/>
        <v>552</v>
      </c>
    </row>
    <row r="9" spans="1:13" ht="12.75">
      <c r="A9" s="2" t="str">
        <f t="shared" si="0"/>
        <v>6</v>
      </c>
      <c r="B9" s="2">
        <f t="shared" si="1"/>
      </c>
      <c r="C9" s="33" t="s">
        <v>252</v>
      </c>
      <c r="D9" s="20">
        <v>19314</v>
      </c>
      <c r="E9" s="3">
        <f t="shared" si="2"/>
        <v>735</v>
      </c>
      <c r="F9" s="19"/>
      <c r="G9" s="4">
        <v>9</v>
      </c>
      <c r="H9" s="5">
        <f t="shared" si="3"/>
        <v>321</v>
      </c>
      <c r="I9" s="4">
        <v>7</v>
      </c>
      <c r="J9" s="5">
        <f t="shared" si="4"/>
        <v>414</v>
      </c>
      <c r="L9">
        <f t="shared" si="5"/>
        <v>321</v>
      </c>
      <c r="M9">
        <f t="shared" si="6"/>
        <v>414</v>
      </c>
    </row>
    <row r="10" spans="1:13" ht="12.75">
      <c r="A10" s="2" t="str">
        <f t="shared" si="0"/>
        <v>7</v>
      </c>
      <c r="B10" s="2">
        <f t="shared" si="1"/>
      </c>
      <c r="C10" s="21" t="s">
        <v>11</v>
      </c>
      <c r="D10" s="20">
        <v>20934</v>
      </c>
      <c r="E10" s="3">
        <f t="shared" si="2"/>
        <v>720</v>
      </c>
      <c r="F10" s="19"/>
      <c r="G10" s="4">
        <v>13</v>
      </c>
      <c r="H10" s="5">
        <f t="shared" si="3"/>
        <v>309</v>
      </c>
      <c r="I10" s="4">
        <v>8</v>
      </c>
      <c r="J10" s="5">
        <f t="shared" si="4"/>
        <v>411</v>
      </c>
      <c r="L10">
        <f t="shared" si="5"/>
        <v>309</v>
      </c>
      <c r="M10">
        <f t="shared" si="6"/>
        <v>411</v>
      </c>
    </row>
    <row r="11" spans="1:13" ht="12.75">
      <c r="A11" s="2" t="str">
        <f t="shared" si="0"/>
        <v>8</v>
      </c>
      <c r="B11" s="2" t="str">
        <f t="shared" si="1"/>
        <v>%</v>
      </c>
      <c r="C11" s="21" t="s">
        <v>156</v>
      </c>
      <c r="D11" s="20">
        <v>11886</v>
      </c>
      <c r="E11" s="3">
        <f t="shared" si="2"/>
        <v>718.5</v>
      </c>
      <c r="F11" s="19"/>
      <c r="G11" s="4">
        <v>16</v>
      </c>
      <c r="H11" s="5">
        <f t="shared" si="3"/>
        <v>300</v>
      </c>
      <c r="I11" s="4">
        <v>5.5</v>
      </c>
      <c r="J11" s="5">
        <f t="shared" si="4"/>
        <v>418.5</v>
      </c>
      <c r="L11">
        <f t="shared" si="5"/>
        <v>300</v>
      </c>
      <c r="M11">
        <f t="shared" si="6"/>
        <v>418.5</v>
      </c>
    </row>
    <row r="12" spans="1:13" ht="12.75">
      <c r="A12" s="2" t="str">
        <f t="shared" si="0"/>
        <v>9</v>
      </c>
      <c r="B12" s="2" t="str">
        <f t="shared" si="1"/>
        <v>#</v>
      </c>
      <c r="C12" s="21" t="s">
        <v>48</v>
      </c>
      <c r="D12" s="20">
        <v>17250</v>
      </c>
      <c r="E12" s="3">
        <f t="shared" si="2"/>
        <v>714</v>
      </c>
      <c r="F12" s="19"/>
      <c r="G12" s="4">
        <v>3</v>
      </c>
      <c r="H12" s="5">
        <f t="shared" si="3"/>
        <v>510</v>
      </c>
      <c r="I12" s="4">
        <v>19</v>
      </c>
      <c r="J12" s="5">
        <f t="shared" si="4"/>
        <v>204</v>
      </c>
      <c r="L12">
        <f t="shared" si="5"/>
        <v>510</v>
      </c>
      <c r="M12">
        <f t="shared" si="6"/>
        <v>204</v>
      </c>
    </row>
    <row r="13" spans="1:13" ht="12.75">
      <c r="A13" s="2" t="str">
        <f t="shared" si="0"/>
        <v>10</v>
      </c>
      <c r="B13" s="2" t="str">
        <f t="shared" si="1"/>
        <v>%</v>
      </c>
      <c r="C13" s="21" t="s">
        <v>138</v>
      </c>
      <c r="D13" s="20">
        <v>12964</v>
      </c>
      <c r="E13" s="3">
        <f t="shared" si="2"/>
        <v>636</v>
      </c>
      <c r="F13" s="19"/>
      <c r="G13" s="4">
        <v>10</v>
      </c>
      <c r="H13" s="5">
        <f t="shared" si="3"/>
        <v>318</v>
      </c>
      <c r="I13" s="4">
        <v>10</v>
      </c>
      <c r="J13" s="5">
        <f t="shared" si="4"/>
        <v>318</v>
      </c>
      <c r="L13">
        <f t="shared" si="5"/>
        <v>318</v>
      </c>
      <c r="M13">
        <f t="shared" si="6"/>
        <v>318</v>
      </c>
    </row>
    <row r="14" spans="1:13" ht="12.75">
      <c r="A14" s="2" t="str">
        <f t="shared" si="0"/>
        <v>11</v>
      </c>
      <c r="B14" s="2" t="str">
        <f t="shared" si="1"/>
        <v>#</v>
      </c>
      <c r="C14" s="21" t="s">
        <v>130</v>
      </c>
      <c r="D14" s="20">
        <v>17602</v>
      </c>
      <c r="E14" s="3">
        <f t="shared" si="2"/>
        <v>618</v>
      </c>
      <c r="F14" s="19"/>
      <c r="G14" s="4">
        <v>15</v>
      </c>
      <c r="H14" s="5">
        <f t="shared" si="3"/>
        <v>303</v>
      </c>
      <c r="I14" s="4">
        <v>11</v>
      </c>
      <c r="J14" s="5">
        <f t="shared" si="4"/>
        <v>315</v>
      </c>
      <c r="L14">
        <f t="shared" si="5"/>
        <v>303</v>
      </c>
      <c r="M14">
        <f t="shared" si="6"/>
        <v>315</v>
      </c>
    </row>
    <row r="15" spans="1:13" ht="12.75">
      <c r="A15" s="2" t="str">
        <f t="shared" si="0"/>
        <v>12</v>
      </c>
      <c r="B15" s="2">
        <f t="shared" si="1"/>
      </c>
      <c r="C15" s="33" t="s">
        <v>250</v>
      </c>
      <c r="D15" s="20">
        <v>21015</v>
      </c>
      <c r="E15" s="3">
        <f t="shared" si="2"/>
        <v>600</v>
      </c>
      <c r="F15" s="19"/>
      <c r="G15" s="4">
        <v>1</v>
      </c>
      <c r="H15" s="5">
        <f t="shared" si="3"/>
        <v>600</v>
      </c>
      <c r="I15" s="4" t="s">
        <v>3</v>
      </c>
      <c r="J15" s="5">
        <f t="shared" si="4"/>
        <v>0</v>
      </c>
      <c r="L15">
        <f t="shared" si="5"/>
        <v>600</v>
      </c>
      <c r="M15">
        <f t="shared" si="6"/>
        <v>0</v>
      </c>
    </row>
    <row r="16" spans="1:13" ht="12.75">
      <c r="A16" s="2" t="str">
        <f t="shared" si="0"/>
        <v>13</v>
      </c>
      <c r="B16" s="2" t="str">
        <f t="shared" si="1"/>
        <v>#</v>
      </c>
      <c r="C16" s="21" t="s">
        <v>49</v>
      </c>
      <c r="D16" s="20">
        <v>18285</v>
      </c>
      <c r="E16" s="3">
        <f t="shared" si="2"/>
        <v>517.5</v>
      </c>
      <c r="F16" s="19"/>
      <c r="G16" s="4">
        <v>21.5</v>
      </c>
      <c r="H16" s="5">
        <f t="shared" si="3"/>
        <v>196.5</v>
      </c>
      <c r="I16" s="4">
        <v>9</v>
      </c>
      <c r="J16" s="5">
        <f t="shared" si="4"/>
        <v>321</v>
      </c>
      <c r="L16">
        <f t="shared" si="5"/>
        <v>196.5</v>
      </c>
      <c r="M16">
        <f t="shared" si="6"/>
        <v>321</v>
      </c>
    </row>
    <row r="17" spans="1:13" ht="12.75">
      <c r="A17" s="2" t="str">
        <f t="shared" si="0"/>
        <v>14</v>
      </c>
      <c r="B17" s="2">
        <f t="shared" si="1"/>
      </c>
      <c r="C17" s="21" t="s">
        <v>50</v>
      </c>
      <c r="D17" s="20">
        <v>21480</v>
      </c>
      <c r="E17" s="3">
        <f t="shared" si="2"/>
        <v>510</v>
      </c>
      <c r="F17" s="19"/>
      <c r="G17" s="4">
        <v>3</v>
      </c>
      <c r="H17" s="5">
        <f t="shared" si="3"/>
        <v>510</v>
      </c>
      <c r="I17" s="4" t="s">
        <v>3</v>
      </c>
      <c r="J17" s="5">
        <f t="shared" si="4"/>
        <v>0</v>
      </c>
      <c r="L17">
        <f t="shared" si="5"/>
        <v>510</v>
      </c>
      <c r="M17">
        <f t="shared" si="6"/>
        <v>0</v>
      </c>
    </row>
    <row r="18" spans="1:13" ht="12.75">
      <c r="A18" s="2" t="str">
        <f t="shared" si="0"/>
        <v>15</v>
      </c>
      <c r="B18" s="2" t="str">
        <f t="shared" si="1"/>
        <v>#</v>
      </c>
      <c r="C18" s="33" t="s">
        <v>38</v>
      </c>
      <c r="D18" s="20">
        <v>19109</v>
      </c>
      <c r="E18" s="3">
        <f t="shared" si="2"/>
        <v>501</v>
      </c>
      <c r="F18" s="19"/>
      <c r="G18" s="4">
        <v>24</v>
      </c>
      <c r="H18" s="5">
        <f t="shared" si="3"/>
        <v>189</v>
      </c>
      <c r="I18" s="4">
        <v>12</v>
      </c>
      <c r="J18" s="5">
        <f t="shared" si="4"/>
        <v>312</v>
      </c>
      <c r="L18">
        <f t="shared" si="5"/>
        <v>189</v>
      </c>
      <c r="M18">
        <f t="shared" si="6"/>
        <v>312</v>
      </c>
    </row>
    <row r="19" spans="1:13" ht="12.75">
      <c r="A19" s="2" t="str">
        <f t="shared" si="0"/>
        <v>16</v>
      </c>
      <c r="B19" s="2" t="str">
        <f t="shared" si="1"/>
        <v>#</v>
      </c>
      <c r="C19" s="33" t="s">
        <v>40</v>
      </c>
      <c r="D19" s="20">
        <v>19054</v>
      </c>
      <c r="E19" s="3">
        <f t="shared" si="2"/>
        <v>480</v>
      </c>
      <c r="F19" s="19"/>
      <c r="G19" s="4">
        <v>29</v>
      </c>
      <c r="H19" s="5">
        <f t="shared" si="3"/>
        <v>174</v>
      </c>
      <c r="I19" s="4">
        <v>14</v>
      </c>
      <c r="J19" s="5">
        <f t="shared" si="4"/>
        <v>306</v>
      </c>
      <c r="L19">
        <f t="shared" si="5"/>
        <v>174</v>
      </c>
      <c r="M19">
        <f t="shared" si="6"/>
        <v>306</v>
      </c>
    </row>
    <row r="20" spans="1:13" ht="12.75">
      <c r="A20" s="2" t="str">
        <f t="shared" si="0"/>
        <v>17</v>
      </c>
      <c r="B20" s="2">
        <f t="shared" si="1"/>
      </c>
      <c r="C20" s="21" t="s">
        <v>47</v>
      </c>
      <c r="D20" s="20">
        <v>19301</v>
      </c>
      <c r="E20" s="3">
        <f t="shared" si="2"/>
        <v>420</v>
      </c>
      <c r="F20" s="19"/>
      <c r="G20" s="4">
        <v>5</v>
      </c>
      <c r="H20" s="5">
        <f t="shared" si="3"/>
        <v>420</v>
      </c>
      <c r="I20" s="4" t="s">
        <v>3</v>
      </c>
      <c r="J20" s="5">
        <f t="shared" si="4"/>
        <v>0</v>
      </c>
      <c r="L20">
        <f t="shared" si="5"/>
        <v>420</v>
      </c>
      <c r="M20">
        <f t="shared" si="6"/>
        <v>0</v>
      </c>
    </row>
    <row r="21" spans="1:13" ht="12.75">
      <c r="A21" s="2" t="str">
        <f t="shared" si="0"/>
        <v>18</v>
      </c>
      <c r="B21" s="2">
        <f t="shared" si="1"/>
      </c>
      <c r="C21" s="21" t="s">
        <v>192</v>
      </c>
      <c r="D21" s="20">
        <v>19415</v>
      </c>
      <c r="E21" s="3">
        <f t="shared" si="2"/>
        <v>400</v>
      </c>
      <c r="F21" s="19"/>
      <c r="G21" s="4">
        <v>36</v>
      </c>
      <c r="H21" s="5">
        <f t="shared" si="3"/>
        <v>97</v>
      </c>
      <c r="I21" s="4">
        <v>15</v>
      </c>
      <c r="J21" s="5">
        <f t="shared" si="4"/>
        <v>303</v>
      </c>
      <c r="L21">
        <f t="shared" si="5"/>
        <v>97</v>
      </c>
      <c r="M21">
        <f t="shared" si="6"/>
        <v>303</v>
      </c>
    </row>
    <row r="22" spans="1:13" ht="12.75">
      <c r="A22" s="2" t="str">
        <f t="shared" si="0"/>
        <v>19</v>
      </c>
      <c r="B22" s="2" t="str">
        <f t="shared" si="1"/>
        <v>#</v>
      </c>
      <c r="C22" s="21" t="s">
        <v>9</v>
      </c>
      <c r="D22" s="20">
        <v>15804</v>
      </c>
      <c r="E22" s="3">
        <f t="shared" si="2"/>
        <v>399</v>
      </c>
      <c r="F22" s="19"/>
      <c r="G22" s="4">
        <v>20</v>
      </c>
      <c r="H22" s="5">
        <f t="shared" si="3"/>
        <v>201</v>
      </c>
      <c r="I22" s="4">
        <v>21</v>
      </c>
      <c r="J22" s="5">
        <f t="shared" si="4"/>
        <v>198</v>
      </c>
      <c r="L22">
        <f t="shared" si="5"/>
        <v>201</v>
      </c>
      <c r="M22">
        <f t="shared" si="6"/>
        <v>198</v>
      </c>
    </row>
    <row r="23" spans="1:13" ht="12.75">
      <c r="A23" s="2" t="str">
        <f t="shared" si="0"/>
        <v>20</v>
      </c>
      <c r="B23" s="2" t="str">
        <f t="shared" si="1"/>
        <v>%</v>
      </c>
      <c r="C23" s="21" t="s">
        <v>159</v>
      </c>
      <c r="D23" s="20">
        <v>15026</v>
      </c>
      <c r="E23" s="3">
        <f t="shared" si="2"/>
        <v>397.5</v>
      </c>
      <c r="F23" s="19"/>
      <c r="G23" s="4">
        <v>21.5</v>
      </c>
      <c r="H23" s="5">
        <f t="shared" si="3"/>
        <v>196.5</v>
      </c>
      <c r="I23" s="4">
        <v>20</v>
      </c>
      <c r="J23" s="5">
        <f t="shared" si="4"/>
        <v>201</v>
      </c>
      <c r="L23">
        <f t="shared" si="5"/>
        <v>196.5</v>
      </c>
      <c r="M23">
        <f t="shared" si="6"/>
        <v>201</v>
      </c>
    </row>
    <row r="24" spans="1:13" ht="12.75">
      <c r="A24" s="2" t="str">
        <f t="shared" si="0"/>
        <v>21</v>
      </c>
      <c r="B24" s="2">
        <f t="shared" si="1"/>
      </c>
      <c r="C24" s="21" t="s">
        <v>78</v>
      </c>
      <c r="D24" s="20">
        <v>21623</v>
      </c>
      <c r="E24" s="3">
        <f t="shared" si="2"/>
        <v>384</v>
      </c>
      <c r="F24" s="19"/>
      <c r="G24" s="4">
        <v>17</v>
      </c>
      <c r="H24" s="5">
        <f t="shared" si="3"/>
        <v>210</v>
      </c>
      <c r="I24" s="4">
        <v>29</v>
      </c>
      <c r="J24" s="5">
        <f t="shared" si="4"/>
        <v>174</v>
      </c>
      <c r="L24">
        <f t="shared" si="5"/>
        <v>210</v>
      </c>
      <c r="M24">
        <f t="shared" si="6"/>
        <v>174</v>
      </c>
    </row>
    <row r="25" spans="1:13" ht="12.75">
      <c r="A25" s="2" t="str">
        <f t="shared" si="0"/>
        <v>22</v>
      </c>
      <c r="B25" s="2">
        <f t="shared" si="1"/>
      </c>
      <c r="C25" s="21" t="s">
        <v>53</v>
      </c>
      <c r="D25" s="20">
        <v>20956</v>
      </c>
      <c r="E25" s="3">
        <f t="shared" si="2"/>
        <v>379.5</v>
      </c>
      <c r="F25" s="19"/>
      <c r="G25" s="4">
        <v>30</v>
      </c>
      <c r="H25" s="5">
        <f t="shared" si="3"/>
        <v>171</v>
      </c>
      <c r="I25" s="4">
        <v>17.5</v>
      </c>
      <c r="J25" s="5">
        <f t="shared" si="4"/>
        <v>208.5</v>
      </c>
      <c r="L25">
        <f t="shared" si="5"/>
        <v>171</v>
      </c>
      <c r="M25">
        <f t="shared" si="6"/>
        <v>208.5</v>
      </c>
    </row>
    <row r="26" spans="1:13" ht="12.75">
      <c r="A26" s="2" t="str">
        <f t="shared" si="0"/>
        <v>23</v>
      </c>
      <c r="B26" s="2">
        <f t="shared" si="1"/>
      </c>
      <c r="C26" s="21" t="s">
        <v>52</v>
      </c>
      <c r="D26" s="20">
        <v>19326</v>
      </c>
      <c r="E26" s="3">
        <f t="shared" si="2"/>
        <v>372</v>
      </c>
      <c r="F26" s="19"/>
      <c r="G26" s="4">
        <v>19</v>
      </c>
      <c r="H26" s="5">
        <f t="shared" si="3"/>
        <v>204</v>
      </c>
      <c r="I26" s="4">
        <v>31</v>
      </c>
      <c r="J26" s="5">
        <f t="shared" si="4"/>
        <v>168</v>
      </c>
      <c r="L26">
        <f t="shared" si="5"/>
        <v>204</v>
      </c>
      <c r="M26">
        <f t="shared" si="6"/>
        <v>168</v>
      </c>
    </row>
    <row r="27" spans="1:13" ht="12.75">
      <c r="A27" s="2" t="str">
        <f t="shared" si="0"/>
        <v>24</v>
      </c>
      <c r="B27" s="2">
        <f t="shared" si="1"/>
      </c>
      <c r="C27" s="21" t="s">
        <v>179</v>
      </c>
      <c r="D27" s="20">
        <v>19452</v>
      </c>
      <c r="E27" s="3">
        <f t="shared" si="2"/>
        <v>354</v>
      </c>
      <c r="F27" s="19"/>
      <c r="G27" s="4">
        <v>28</v>
      </c>
      <c r="H27" s="5">
        <f t="shared" si="3"/>
        <v>177</v>
      </c>
      <c r="I27" s="4">
        <v>28</v>
      </c>
      <c r="J27" s="5">
        <f t="shared" si="4"/>
        <v>177</v>
      </c>
      <c r="L27">
        <f t="shared" si="5"/>
        <v>177</v>
      </c>
      <c r="M27">
        <f t="shared" si="6"/>
        <v>177</v>
      </c>
    </row>
    <row r="28" spans="1:13" ht="12.75">
      <c r="A28" s="2" t="str">
        <f t="shared" si="0"/>
        <v>25</v>
      </c>
      <c r="B28" s="2" t="str">
        <f t="shared" si="1"/>
        <v>#</v>
      </c>
      <c r="C28" s="21" t="s">
        <v>90</v>
      </c>
      <c r="D28" s="20">
        <v>15644</v>
      </c>
      <c r="E28" s="3">
        <f t="shared" si="2"/>
        <v>315</v>
      </c>
      <c r="F28" s="19"/>
      <c r="G28" s="4">
        <v>11</v>
      </c>
      <c r="H28" s="5">
        <f t="shared" si="3"/>
        <v>315</v>
      </c>
      <c r="I28" s="4" t="s">
        <v>3</v>
      </c>
      <c r="J28" s="5">
        <f t="shared" si="4"/>
        <v>0</v>
      </c>
      <c r="L28">
        <f t="shared" si="5"/>
        <v>315</v>
      </c>
      <c r="M28">
        <f t="shared" si="6"/>
        <v>0</v>
      </c>
    </row>
    <row r="29" spans="1:13" ht="12.75">
      <c r="A29" s="2" t="str">
        <f t="shared" si="0"/>
        <v>26</v>
      </c>
      <c r="B29" s="2">
        <f t="shared" si="1"/>
      </c>
      <c r="C29" s="21" t="s">
        <v>46</v>
      </c>
      <c r="D29" s="20">
        <v>21553</v>
      </c>
      <c r="E29" s="3">
        <f t="shared" si="2"/>
        <v>312</v>
      </c>
      <c r="F29" s="19"/>
      <c r="G29" s="4">
        <v>12</v>
      </c>
      <c r="H29" s="5">
        <f t="shared" si="3"/>
        <v>312</v>
      </c>
      <c r="I29" s="4" t="s">
        <v>3</v>
      </c>
      <c r="J29" s="5">
        <f t="shared" si="4"/>
        <v>0</v>
      </c>
      <c r="L29">
        <f t="shared" si="5"/>
        <v>312</v>
      </c>
      <c r="M29">
        <f t="shared" si="6"/>
        <v>0</v>
      </c>
    </row>
    <row r="30" spans="1:13" ht="12.75">
      <c r="A30" s="2" t="str">
        <f t="shared" si="0"/>
        <v>27</v>
      </c>
      <c r="B30" s="2">
        <f t="shared" si="1"/>
      </c>
      <c r="C30" s="21" t="s">
        <v>195</v>
      </c>
      <c r="D30" s="20">
        <v>20019</v>
      </c>
      <c r="E30" s="3">
        <f t="shared" si="2"/>
        <v>300</v>
      </c>
      <c r="F30" s="19"/>
      <c r="G30" s="4" t="s">
        <v>3</v>
      </c>
      <c r="H30" s="5">
        <f t="shared" si="3"/>
        <v>0</v>
      </c>
      <c r="I30" s="4">
        <v>16</v>
      </c>
      <c r="J30" s="5">
        <f t="shared" si="4"/>
        <v>300</v>
      </c>
      <c r="L30">
        <f t="shared" si="5"/>
        <v>0</v>
      </c>
      <c r="M30">
        <f t="shared" si="6"/>
        <v>300</v>
      </c>
    </row>
    <row r="31" spans="1:13" ht="12.75">
      <c r="A31" s="2" t="str">
        <f t="shared" si="0"/>
        <v>28</v>
      </c>
      <c r="B31" s="2" t="str">
        <f t="shared" si="1"/>
        <v>%</v>
      </c>
      <c r="C31" s="33" t="s">
        <v>253</v>
      </c>
      <c r="D31" s="20">
        <v>13935</v>
      </c>
      <c r="E31" s="3">
        <f t="shared" si="2"/>
        <v>292</v>
      </c>
      <c r="F31" s="19"/>
      <c r="G31" s="4">
        <v>33</v>
      </c>
      <c r="H31" s="5">
        <f t="shared" si="3"/>
        <v>100</v>
      </c>
      <c r="I31" s="4">
        <v>23</v>
      </c>
      <c r="J31" s="5">
        <f t="shared" si="4"/>
        <v>192</v>
      </c>
      <c r="L31">
        <f t="shared" si="5"/>
        <v>100</v>
      </c>
      <c r="M31">
        <f t="shared" si="6"/>
        <v>192</v>
      </c>
    </row>
    <row r="32" spans="1:13" ht="12.75">
      <c r="A32" s="2" t="str">
        <f t="shared" si="0"/>
        <v>29</v>
      </c>
      <c r="B32" s="2" t="str">
        <f t="shared" si="1"/>
        <v>%</v>
      </c>
      <c r="C32" s="21" t="s">
        <v>87</v>
      </c>
      <c r="D32" s="20">
        <v>12055</v>
      </c>
      <c r="E32" s="3">
        <f t="shared" si="2"/>
        <v>277</v>
      </c>
      <c r="F32" s="19"/>
      <c r="G32" s="4">
        <v>23</v>
      </c>
      <c r="H32" s="5">
        <f t="shared" si="3"/>
        <v>192</v>
      </c>
      <c r="I32" s="4">
        <v>48</v>
      </c>
      <c r="J32" s="5">
        <f t="shared" si="4"/>
        <v>85</v>
      </c>
      <c r="L32">
        <f t="shared" si="5"/>
        <v>192</v>
      </c>
      <c r="M32">
        <f t="shared" si="6"/>
        <v>85</v>
      </c>
    </row>
    <row r="33" spans="1:13" ht="12.75">
      <c r="A33" s="2" t="str">
        <f t="shared" si="0"/>
        <v>30</v>
      </c>
      <c r="B33" s="2">
        <f t="shared" si="1"/>
      </c>
      <c r="C33" s="21" t="s">
        <v>54</v>
      </c>
      <c r="D33" s="20">
        <v>19808</v>
      </c>
      <c r="E33" s="3">
        <f t="shared" si="2"/>
        <v>266</v>
      </c>
      <c r="F33" s="19"/>
      <c r="G33" s="4">
        <v>38</v>
      </c>
      <c r="H33" s="5">
        <f t="shared" si="3"/>
        <v>95</v>
      </c>
      <c r="I33" s="4">
        <v>30</v>
      </c>
      <c r="J33" s="5">
        <f t="shared" si="4"/>
        <v>171</v>
      </c>
      <c r="L33">
        <f t="shared" si="5"/>
        <v>95</v>
      </c>
      <c r="M33">
        <f t="shared" si="6"/>
        <v>171</v>
      </c>
    </row>
    <row r="34" spans="1:13" ht="12.75">
      <c r="A34" s="2" t="str">
        <f t="shared" si="0"/>
        <v>31</v>
      </c>
      <c r="B34" s="2" t="str">
        <f t="shared" si="1"/>
        <v>#</v>
      </c>
      <c r="C34" s="21" t="s">
        <v>200</v>
      </c>
      <c r="D34" s="20">
        <v>19088</v>
      </c>
      <c r="E34" s="3">
        <f t="shared" si="2"/>
        <v>264.5</v>
      </c>
      <c r="F34" s="19"/>
      <c r="G34" s="4">
        <v>32</v>
      </c>
      <c r="H34" s="5">
        <f t="shared" si="3"/>
        <v>165</v>
      </c>
      <c r="I34" s="4">
        <v>33.5</v>
      </c>
      <c r="J34" s="5">
        <f t="shared" si="4"/>
        <v>99.5</v>
      </c>
      <c r="L34">
        <f t="shared" si="5"/>
        <v>165</v>
      </c>
      <c r="M34">
        <f t="shared" si="6"/>
        <v>99.5</v>
      </c>
    </row>
    <row r="35" spans="1:13" ht="12.75">
      <c r="A35" s="2" t="str">
        <f t="shared" si="0"/>
        <v>32</v>
      </c>
      <c r="B35" s="2" t="str">
        <f aca="true" t="shared" si="7" ref="B35:B45">TRIM(IF(D35&lt;=V60Cutoff,"%",IF(D35&lt;=V50Cutoff,"#","")))</f>
        <v>#</v>
      </c>
      <c r="C35" s="21" t="s">
        <v>20</v>
      </c>
      <c r="D35" s="20">
        <v>18375</v>
      </c>
      <c r="E35" s="3">
        <f t="shared" si="2"/>
        <v>208.5</v>
      </c>
      <c r="F35" s="19"/>
      <c r="G35" s="4" t="s">
        <v>3</v>
      </c>
      <c r="H35" s="5">
        <f aca="true" t="shared" si="8" ref="H35:H45">IF(OR(G35&gt;=65,ISNUMBER(G35)=FALSE),0,VLOOKUP(G35,PointTable,H$3,TRUE))</f>
        <v>0</v>
      </c>
      <c r="I35" s="4">
        <v>17.5</v>
      </c>
      <c r="J35" s="5">
        <f aca="true" t="shared" si="9" ref="J35:J45">IF(OR(I35&gt;=65,ISNUMBER(I35)=FALSE),0,VLOOKUP(I35,PointTable,J$3,TRUE))</f>
        <v>208.5</v>
      </c>
      <c r="L35">
        <f aca="true" t="shared" si="10" ref="L35:L45">H35</f>
        <v>0</v>
      </c>
      <c r="M35">
        <f aca="true" t="shared" si="11" ref="M35:M45">J35</f>
        <v>208.5</v>
      </c>
    </row>
    <row r="36" spans="1:13" ht="12.75">
      <c r="A36" s="2" t="str">
        <f t="shared" si="0"/>
        <v>33</v>
      </c>
      <c r="B36" s="2" t="str">
        <f t="shared" si="7"/>
        <v>%</v>
      </c>
      <c r="C36" s="21" t="s">
        <v>51</v>
      </c>
      <c r="D36" s="20">
        <v>15211</v>
      </c>
      <c r="E36" s="3">
        <f aca="true" t="shared" si="12" ref="E36:E64">F36+LARGE($L36:$M36,1)+LARGE($L36:$M36,2)</f>
        <v>207</v>
      </c>
      <c r="F36" s="19"/>
      <c r="G36" s="4">
        <v>18</v>
      </c>
      <c r="H36" s="5">
        <f t="shared" si="8"/>
        <v>207</v>
      </c>
      <c r="I36" s="4" t="s">
        <v>3</v>
      </c>
      <c r="J36" s="5">
        <f t="shared" si="9"/>
        <v>0</v>
      </c>
      <c r="L36">
        <f t="shared" si="10"/>
        <v>207</v>
      </c>
      <c r="M36">
        <f t="shared" si="11"/>
        <v>0</v>
      </c>
    </row>
    <row r="37" spans="1:13" ht="12.75">
      <c r="A37" s="2" t="str">
        <f t="shared" si="0"/>
        <v>34T</v>
      </c>
      <c r="B37" s="2" t="str">
        <f t="shared" si="7"/>
        <v>#</v>
      </c>
      <c r="C37" s="33" t="s">
        <v>292</v>
      </c>
      <c r="D37" s="20">
        <v>19045</v>
      </c>
      <c r="E37" s="3">
        <f t="shared" si="12"/>
        <v>195</v>
      </c>
      <c r="F37" s="19"/>
      <c r="G37" s="4" t="s">
        <v>3</v>
      </c>
      <c r="H37" s="5">
        <f t="shared" si="8"/>
        <v>0</v>
      </c>
      <c r="I37" s="4">
        <v>22</v>
      </c>
      <c r="J37" s="5">
        <f t="shared" si="9"/>
        <v>195</v>
      </c>
      <c r="L37">
        <f t="shared" si="10"/>
        <v>0</v>
      </c>
      <c r="M37">
        <f t="shared" si="11"/>
        <v>195</v>
      </c>
    </row>
    <row r="38" spans="1:13" ht="12.75">
      <c r="A38" s="2" t="str">
        <f t="shared" si="0"/>
        <v>34T</v>
      </c>
      <c r="B38" s="2" t="str">
        <f t="shared" si="7"/>
        <v>#</v>
      </c>
      <c r="C38" s="21" t="s">
        <v>194</v>
      </c>
      <c r="D38" s="20">
        <v>17309</v>
      </c>
      <c r="E38" s="3">
        <f t="shared" si="12"/>
        <v>195</v>
      </c>
      <c r="F38" s="19"/>
      <c r="G38" s="4">
        <v>34</v>
      </c>
      <c r="H38" s="5">
        <f t="shared" si="8"/>
        <v>99</v>
      </c>
      <c r="I38" s="4">
        <v>37</v>
      </c>
      <c r="J38" s="5">
        <f t="shared" si="9"/>
        <v>96</v>
      </c>
      <c r="L38">
        <f t="shared" si="10"/>
        <v>99</v>
      </c>
      <c r="M38">
        <f t="shared" si="11"/>
        <v>96</v>
      </c>
    </row>
    <row r="39" spans="1:13" ht="12.75">
      <c r="A39" s="2" t="str">
        <f t="shared" si="0"/>
        <v>36</v>
      </c>
      <c r="B39" s="2">
        <f t="shared" si="7"/>
      </c>
      <c r="C39" s="33" t="s">
        <v>293</v>
      </c>
      <c r="D39" s="20">
        <v>20857</v>
      </c>
      <c r="E39" s="3">
        <f t="shared" si="12"/>
        <v>189</v>
      </c>
      <c r="F39" s="19"/>
      <c r="G39" s="4" t="s">
        <v>3</v>
      </c>
      <c r="H39" s="5">
        <f t="shared" si="8"/>
        <v>0</v>
      </c>
      <c r="I39" s="4">
        <v>24</v>
      </c>
      <c r="J39" s="5">
        <f t="shared" si="9"/>
        <v>189</v>
      </c>
      <c r="L39">
        <f t="shared" si="10"/>
        <v>0</v>
      </c>
      <c r="M39">
        <f t="shared" si="11"/>
        <v>189</v>
      </c>
    </row>
    <row r="40" spans="1:13" ht="12.75">
      <c r="A40" s="2" t="str">
        <f t="shared" si="0"/>
        <v>37</v>
      </c>
      <c r="B40" s="2">
        <f t="shared" si="7"/>
      </c>
      <c r="C40" s="33" t="s">
        <v>184</v>
      </c>
      <c r="D40" s="20">
        <v>19783</v>
      </c>
      <c r="E40" s="3">
        <f t="shared" si="12"/>
        <v>188.5</v>
      </c>
      <c r="F40" s="19"/>
      <c r="G40" s="4">
        <v>39.5</v>
      </c>
      <c r="H40" s="5">
        <f t="shared" si="8"/>
        <v>93.5</v>
      </c>
      <c r="I40" s="4">
        <v>38</v>
      </c>
      <c r="J40" s="5">
        <f t="shared" si="9"/>
        <v>95</v>
      </c>
      <c r="L40">
        <f t="shared" si="10"/>
        <v>93.5</v>
      </c>
      <c r="M40">
        <f t="shared" si="11"/>
        <v>95</v>
      </c>
    </row>
    <row r="41" spans="1:13" ht="12.75">
      <c r="A41" s="2" t="str">
        <f t="shared" si="0"/>
        <v>38T</v>
      </c>
      <c r="B41" s="2" t="str">
        <f t="shared" si="7"/>
        <v>#</v>
      </c>
      <c r="C41" s="33" t="s">
        <v>294</v>
      </c>
      <c r="D41" s="20">
        <v>17664</v>
      </c>
      <c r="E41" s="3">
        <f t="shared" si="12"/>
        <v>186</v>
      </c>
      <c r="F41" s="19"/>
      <c r="G41" s="4" t="s">
        <v>3</v>
      </c>
      <c r="H41" s="5">
        <f t="shared" si="8"/>
        <v>0</v>
      </c>
      <c r="I41" s="4">
        <v>25</v>
      </c>
      <c r="J41" s="5">
        <f t="shared" si="9"/>
        <v>186</v>
      </c>
      <c r="L41">
        <f t="shared" si="10"/>
        <v>0</v>
      </c>
      <c r="M41">
        <f t="shared" si="11"/>
        <v>186</v>
      </c>
    </row>
    <row r="42" spans="1:13" ht="12.75">
      <c r="A42" s="2" t="str">
        <f t="shared" si="0"/>
        <v>38T</v>
      </c>
      <c r="B42" s="2" t="str">
        <f t="shared" si="7"/>
        <v>%</v>
      </c>
      <c r="C42" s="21" t="s">
        <v>167</v>
      </c>
      <c r="D42" s="20">
        <v>11857</v>
      </c>
      <c r="E42" s="3">
        <f t="shared" si="12"/>
        <v>186</v>
      </c>
      <c r="F42" s="19"/>
      <c r="G42" s="4">
        <v>25</v>
      </c>
      <c r="H42" s="5">
        <f t="shared" si="8"/>
        <v>186</v>
      </c>
      <c r="I42" s="4" t="s">
        <v>3</v>
      </c>
      <c r="J42" s="5">
        <f t="shared" si="9"/>
        <v>0</v>
      </c>
      <c r="L42">
        <f t="shared" si="10"/>
        <v>186</v>
      </c>
      <c r="M42">
        <f t="shared" si="11"/>
        <v>0</v>
      </c>
    </row>
    <row r="43" spans="1:13" ht="12.75">
      <c r="A43" s="2" t="str">
        <f t="shared" si="0"/>
        <v>38T</v>
      </c>
      <c r="B43" s="2" t="str">
        <f t="shared" si="7"/>
        <v>%</v>
      </c>
      <c r="C43" s="21" t="s">
        <v>160</v>
      </c>
      <c r="D43" s="20">
        <v>7175</v>
      </c>
      <c r="E43" s="3">
        <f t="shared" si="12"/>
        <v>186</v>
      </c>
      <c r="F43" s="19"/>
      <c r="G43" s="4">
        <v>37</v>
      </c>
      <c r="H43" s="5">
        <f t="shared" si="8"/>
        <v>96</v>
      </c>
      <c r="I43" s="4">
        <v>43</v>
      </c>
      <c r="J43" s="5">
        <f t="shared" si="9"/>
        <v>90</v>
      </c>
      <c r="L43">
        <f t="shared" si="10"/>
        <v>96</v>
      </c>
      <c r="M43">
        <f t="shared" si="11"/>
        <v>90</v>
      </c>
    </row>
    <row r="44" spans="1:13" ht="12.75">
      <c r="A44" s="2" t="str">
        <f t="shared" si="0"/>
        <v>41T</v>
      </c>
      <c r="B44" s="2">
        <f t="shared" si="7"/>
      </c>
      <c r="C44" s="21" t="s">
        <v>45</v>
      </c>
      <c r="D44" s="20">
        <v>19393</v>
      </c>
      <c r="E44" s="3">
        <f t="shared" si="12"/>
        <v>183</v>
      </c>
      <c r="F44" s="19"/>
      <c r="G44" s="4">
        <v>26</v>
      </c>
      <c r="H44" s="5">
        <f t="shared" si="8"/>
        <v>183</v>
      </c>
      <c r="I44" s="4" t="s">
        <v>3</v>
      </c>
      <c r="J44" s="5">
        <f t="shared" si="9"/>
        <v>0</v>
      </c>
      <c r="L44">
        <f t="shared" si="10"/>
        <v>183</v>
      </c>
      <c r="M44">
        <f t="shared" si="11"/>
        <v>0</v>
      </c>
    </row>
    <row r="45" spans="1:13" ht="12.75">
      <c r="A45" s="2" t="str">
        <f t="shared" si="0"/>
        <v>41T</v>
      </c>
      <c r="B45" s="2" t="str">
        <f t="shared" si="7"/>
        <v>%</v>
      </c>
      <c r="C45" s="21" t="s">
        <v>158</v>
      </c>
      <c r="D45" s="20">
        <v>11557</v>
      </c>
      <c r="E45" s="3">
        <f t="shared" si="12"/>
        <v>183</v>
      </c>
      <c r="F45" s="19"/>
      <c r="G45" s="4">
        <v>41</v>
      </c>
      <c r="H45" s="5">
        <f t="shared" si="8"/>
        <v>92</v>
      </c>
      <c r="I45" s="4">
        <v>42</v>
      </c>
      <c r="J45" s="5">
        <f t="shared" si="9"/>
        <v>91</v>
      </c>
      <c r="L45">
        <f t="shared" si="10"/>
        <v>92</v>
      </c>
      <c r="M45">
        <f t="shared" si="11"/>
        <v>91</v>
      </c>
    </row>
    <row r="46" spans="1:13" ht="12.75">
      <c r="A46" s="2" t="str">
        <f t="shared" si="0"/>
        <v>41T</v>
      </c>
      <c r="B46" s="2" t="str">
        <f aca="true" t="shared" si="13" ref="B46:B64">TRIM(IF(D46&lt;=V60Cutoff,"%",IF(D46&lt;=V50Cutoff,"#","")))</f>
        <v>%</v>
      </c>
      <c r="C46" s="33" t="s">
        <v>291</v>
      </c>
      <c r="D46" s="20">
        <v>14669</v>
      </c>
      <c r="E46" s="3">
        <f t="shared" si="12"/>
        <v>183</v>
      </c>
      <c r="F46" s="19"/>
      <c r="G46" s="4" t="s">
        <v>3</v>
      </c>
      <c r="H46" s="5">
        <f aca="true" t="shared" si="14" ref="H46:H64">IF(OR(G46&gt;=65,ISNUMBER(G46)=FALSE),0,VLOOKUP(G46,PointTable,H$3,TRUE))</f>
        <v>0</v>
      </c>
      <c r="I46" s="4">
        <v>26</v>
      </c>
      <c r="J46" s="5">
        <f aca="true" t="shared" si="15" ref="J46:J64">IF(OR(I46&gt;=65,ISNUMBER(I46)=FALSE),0,VLOOKUP(I46,PointTable,J$3,TRUE))</f>
        <v>183</v>
      </c>
      <c r="L46">
        <f aca="true" t="shared" si="16" ref="L46:L52">H46</f>
        <v>0</v>
      </c>
      <c r="M46">
        <f aca="true" t="shared" si="17" ref="M46:M52">J46</f>
        <v>183</v>
      </c>
    </row>
    <row r="47" spans="1:13" ht="12.75">
      <c r="A47" s="2" t="str">
        <f t="shared" si="0"/>
        <v>44</v>
      </c>
      <c r="B47" s="2">
        <f t="shared" si="13"/>
      </c>
      <c r="C47" s="33" t="s">
        <v>193</v>
      </c>
      <c r="D47" s="20">
        <v>20366</v>
      </c>
      <c r="E47" s="3">
        <f t="shared" si="12"/>
        <v>182.5</v>
      </c>
      <c r="F47" s="19"/>
      <c r="G47" s="4">
        <v>43</v>
      </c>
      <c r="H47" s="5">
        <f t="shared" si="14"/>
        <v>90</v>
      </c>
      <c r="I47" s="4">
        <v>40.5</v>
      </c>
      <c r="J47" s="5">
        <f t="shared" si="15"/>
        <v>92.5</v>
      </c>
      <c r="L47">
        <f t="shared" si="16"/>
        <v>90</v>
      </c>
      <c r="M47">
        <f t="shared" si="17"/>
        <v>92.5</v>
      </c>
    </row>
    <row r="48" spans="1:13" ht="12.75">
      <c r="A48" s="2" t="str">
        <f t="shared" si="0"/>
        <v>45T</v>
      </c>
      <c r="B48" s="2" t="str">
        <f t="shared" si="13"/>
        <v>%</v>
      </c>
      <c r="C48" s="21" t="s">
        <v>157</v>
      </c>
      <c r="D48" s="20">
        <v>13038</v>
      </c>
      <c r="E48" s="3">
        <f t="shared" si="12"/>
        <v>180</v>
      </c>
      <c r="F48" s="19"/>
      <c r="G48" s="4" t="s">
        <v>3</v>
      </c>
      <c r="H48" s="5">
        <f t="shared" si="14"/>
        <v>0</v>
      </c>
      <c r="I48" s="4">
        <v>27</v>
      </c>
      <c r="J48" s="5">
        <f t="shared" si="15"/>
        <v>180</v>
      </c>
      <c r="L48">
        <f t="shared" si="16"/>
        <v>0</v>
      </c>
      <c r="M48">
        <f t="shared" si="17"/>
        <v>180</v>
      </c>
    </row>
    <row r="49" spans="1:13" ht="12.75">
      <c r="A49" s="2" t="str">
        <f t="shared" si="0"/>
        <v>45T</v>
      </c>
      <c r="B49" s="2" t="str">
        <f t="shared" si="13"/>
        <v>%</v>
      </c>
      <c r="C49" s="21" t="s">
        <v>197</v>
      </c>
      <c r="D49" s="20">
        <v>14853</v>
      </c>
      <c r="E49" s="3">
        <f t="shared" si="12"/>
        <v>180</v>
      </c>
      <c r="F49" s="19"/>
      <c r="G49" s="4">
        <v>27</v>
      </c>
      <c r="H49" s="5">
        <f t="shared" si="14"/>
        <v>180</v>
      </c>
      <c r="I49" s="4" t="s">
        <v>3</v>
      </c>
      <c r="J49" s="5">
        <f t="shared" si="15"/>
        <v>0</v>
      </c>
      <c r="L49">
        <f t="shared" si="16"/>
        <v>180</v>
      </c>
      <c r="M49">
        <f t="shared" si="17"/>
        <v>0</v>
      </c>
    </row>
    <row r="50" spans="1:13" ht="12.75">
      <c r="A50" s="2" t="str">
        <f t="shared" si="0"/>
        <v>47</v>
      </c>
      <c r="B50" s="2" t="str">
        <f t="shared" si="13"/>
        <v>%</v>
      </c>
      <c r="C50" s="33" t="s">
        <v>254</v>
      </c>
      <c r="D50" s="20">
        <v>15099</v>
      </c>
      <c r="E50" s="3">
        <f t="shared" si="12"/>
        <v>174</v>
      </c>
      <c r="F50" s="19"/>
      <c r="G50" s="4">
        <v>42</v>
      </c>
      <c r="H50" s="5">
        <f t="shared" si="14"/>
        <v>91</v>
      </c>
      <c r="I50" s="4">
        <v>50</v>
      </c>
      <c r="J50" s="5">
        <f t="shared" si="15"/>
        <v>83</v>
      </c>
      <c r="L50">
        <f t="shared" si="16"/>
        <v>91</v>
      </c>
      <c r="M50">
        <f t="shared" si="17"/>
        <v>83</v>
      </c>
    </row>
    <row r="51" spans="1:13" ht="12.75">
      <c r="A51" s="2" t="str">
        <f t="shared" si="0"/>
        <v>48</v>
      </c>
      <c r="B51" s="2">
        <f t="shared" si="13"/>
      </c>
      <c r="C51" s="21" t="s">
        <v>106</v>
      </c>
      <c r="D51" s="20">
        <v>21650</v>
      </c>
      <c r="E51" s="3">
        <f t="shared" si="12"/>
        <v>168</v>
      </c>
      <c r="F51" s="19"/>
      <c r="G51" s="4">
        <v>31</v>
      </c>
      <c r="H51" s="5">
        <f t="shared" si="14"/>
        <v>168</v>
      </c>
      <c r="I51" s="4" t="s">
        <v>3</v>
      </c>
      <c r="J51" s="5">
        <f t="shared" si="15"/>
        <v>0</v>
      </c>
      <c r="L51">
        <f t="shared" si="16"/>
        <v>168</v>
      </c>
      <c r="M51">
        <f t="shared" si="17"/>
        <v>0</v>
      </c>
    </row>
    <row r="52" spans="1:13" ht="12.75">
      <c r="A52" s="2" t="str">
        <f t="shared" si="0"/>
        <v>49</v>
      </c>
      <c r="B52" s="2" t="str">
        <f t="shared" si="13"/>
        <v>#</v>
      </c>
      <c r="C52" s="33" t="s">
        <v>25</v>
      </c>
      <c r="D52" s="20">
        <v>16570</v>
      </c>
      <c r="E52" s="3">
        <f t="shared" si="12"/>
        <v>165</v>
      </c>
      <c r="F52" s="19"/>
      <c r="G52" s="4" t="s">
        <v>3</v>
      </c>
      <c r="H52" s="5">
        <f t="shared" si="14"/>
        <v>0</v>
      </c>
      <c r="I52" s="4">
        <v>32</v>
      </c>
      <c r="J52" s="5">
        <f t="shared" si="15"/>
        <v>165</v>
      </c>
      <c r="L52">
        <f t="shared" si="16"/>
        <v>0</v>
      </c>
      <c r="M52">
        <f t="shared" si="17"/>
        <v>165</v>
      </c>
    </row>
    <row r="53" spans="1:13" ht="12.75">
      <c r="A53" s="2" t="str">
        <f t="shared" si="0"/>
        <v>50</v>
      </c>
      <c r="B53" s="2">
        <f t="shared" si="13"/>
      </c>
      <c r="C53" s="33" t="s">
        <v>295</v>
      </c>
      <c r="D53" s="20">
        <v>20524</v>
      </c>
      <c r="E53" s="3">
        <f t="shared" si="12"/>
        <v>99.5</v>
      </c>
      <c r="F53" s="19"/>
      <c r="G53" s="4" t="s">
        <v>3</v>
      </c>
      <c r="H53" s="5">
        <f t="shared" si="14"/>
        <v>0</v>
      </c>
      <c r="I53" s="4">
        <v>33.5</v>
      </c>
      <c r="J53" s="5">
        <f t="shared" si="15"/>
        <v>99.5</v>
      </c>
      <c r="L53">
        <f aca="true" t="shared" si="18" ref="L53:L64">H53</f>
        <v>0</v>
      </c>
      <c r="M53">
        <f aca="true" t="shared" si="19" ref="M53:M64">J53</f>
        <v>99.5</v>
      </c>
    </row>
    <row r="54" spans="1:13" ht="12.75">
      <c r="A54" s="2" t="str">
        <f t="shared" si="0"/>
        <v>51T</v>
      </c>
      <c r="B54" s="2" t="str">
        <f t="shared" si="13"/>
        <v>#</v>
      </c>
      <c r="C54" s="21" t="s">
        <v>55</v>
      </c>
      <c r="D54" s="20">
        <v>18194</v>
      </c>
      <c r="E54" s="3">
        <f t="shared" si="12"/>
        <v>98</v>
      </c>
      <c r="F54" s="19"/>
      <c r="G54" s="4" t="s">
        <v>3</v>
      </c>
      <c r="H54" s="5">
        <f t="shared" si="14"/>
        <v>0</v>
      </c>
      <c r="I54" s="4">
        <v>35</v>
      </c>
      <c r="J54" s="5">
        <f t="shared" si="15"/>
        <v>98</v>
      </c>
      <c r="L54">
        <f t="shared" si="18"/>
        <v>0</v>
      </c>
      <c r="M54">
        <f t="shared" si="19"/>
        <v>98</v>
      </c>
    </row>
    <row r="55" spans="1:13" ht="12.75">
      <c r="A55" s="2" t="str">
        <f t="shared" si="0"/>
        <v>51T</v>
      </c>
      <c r="B55" s="2" t="str">
        <f t="shared" si="13"/>
        <v>#</v>
      </c>
      <c r="C55" s="21" t="s">
        <v>92</v>
      </c>
      <c r="D55" s="20">
        <v>17194</v>
      </c>
      <c r="E55" s="3">
        <f t="shared" si="12"/>
        <v>98</v>
      </c>
      <c r="F55" s="19"/>
      <c r="G55" s="4">
        <v>35</v>
      </c>
      <c r="H55" s="5">
        <f t="shared" si="14"/>
        <v>98</v>
      </c>
      <c r="I55" s="4" t="s">
        <v>3</v>
      </c>
      <c r="J55" s="5">
        <f t="shared" si="15"/>
        <v>0</v>
      </c>
      <c r="L55">
        <f t="shared" si="18"/>
        <v>98</v>
      </c>
      <c r="M55">
        <f t="shared" si="19"/>
        <v>0</v>
      </c>
    </row>
    <row r="56" spans="1:13" ht="12.75">
      <c r="A56" s="2" t="str">
        <f t="shared" si="0"/>
        <v>53</v>
      </c>
      <c r="B56" s="2">
        <f t="shared" si="13"/>
      </c>
      <c r="C56" s="33" t="s">
        <v>76</v>
      </c>
      <c r="D56" s="20">
        <v>20861</v>
      </c>
      <c r="E56" s="3">
        <f t="shared" si="12"/>
        <v>97</v>
      </c>
      <c r="F56" s="19"/>
      <c r="G56" s="4" t="s">
        <v>3</v>
      </c>
      <c r="H56" s="5">
        <f t="shared" si="14"/>
        <v>0</v>
      </c>
      <c r="I56" s="4">
        <v>36</v>
      </c>
      <c r="J56" s="5">
        <f t="shared" si="15"/>
        <v>97</v>
      </c>
      <c r="L56">
        <f t="shared" si="18"/>
        <v>0</v>
      </c>
      <c r="M56">
        <f t="shared" si="19"/>
        <v>97</v>
      </c>
    </row>
    <row r="57" spans="1:13" ht="12.75">
      <c r="A57" s="2" t="str">
        <f t="shared" si="0"/>
        <v>54</v>
      </c>
      <c r="B57" s="2">
        <f t="shared" si="13"/>
      </c>
      <c r="C57" s="33" t="s">
        <v>276</v>
      </c>
      <c r="D57" s="20">
        <v>22636</v>
      </c>
      <c r="E57" s="3">
        <f t="shared" si="12"/>
        <v>94</v>
      </c>
      <c r="F57" s="19"/>
      <c r="G57" s="4" t="s">
        <v>3</v>
      </c>
      <c r="H57" s="5">
        <f t="shared" si="14"/>
        <v>0</v>
      </c>
      <c r="I57" s="4">
        <v>39</v>
      </c>
      <c r="J57" s="5">
        <f t="shared" si="15"/>
        <v>94</v>
      </c>
      <c r="L57">
        <f t="shared" si="18"/>
        <v>0</v>
      </c>
      <c r="M57">
        <f t="shared" si="19"/>
        <v>94</v>
      </c>
    </row>
    <row r="58" spans="1:13" ht="12.75">
      <c r="A58" s="2" t="str">
        <f t="shared" si="0"/>
        <v>55</v>
      </c>
      <c r="B58" s="2">
        <f t="shared" si="13"/>
      </c>
      <c r="C58" s="21" t="s">
        <v>125</v>
      </c>
      <c r="D58" s="20">
        <v>20104</v>
      </c>
      <c r="E58" s="3">
        <f t="shared" si="12"/>
        <v>93.5</v>
      </c>
      <c r="F58" s="19"/>
      <c r="G58" s="4">
        <v>39.5</v>
      </c>
      <c r="H58" s="5">
        <f t="shared" si="14"/>
        <v>93.5</v>
      </c>
      <c r="I58" s="4" t="s">
        <v>3</v>
      </c>
      <c r="J58" s="5">
        <f t="shared" si="15"/>
        <v>0</v>
      </c>
      <c r="L58">
        <f t="shared" si="18"/>
        <v>93.5</v>
      </c>
      <c r="M58">
        <f t="shared" si="19"/>
        <v>0</v>
      </c>
    </row>
    <row r="59" spans="1:13" ht="12.75">
      <c r="A59" s="2" t="str">
        <f t="shared" si="0"/>
        <v>56</v>
      </c>
      <c r="B59" s="2" t="str">
        <f t="shared" si="13"/>
        <v>#</v>
      </c>
      <c r="C59" s="33" t="s">
        <v>278</v>
      </c>
      <c r="D59" s="20">
        <v>18053</v>
      </c>
      <c r="E59" s="3">
        <f t="shared" si="12"/>
        <v>92.5</v>
      </c>
      <c r="F59" s="19"/>
      <c r="G59" s="4" t="s">
        <v>3</v>
      </c>
      <c r="H59" s="5">
        <f t="shared" si="14"/>
        <v>0</v>
      </c>
      <c r="I59" s="4">
        <v>40.5</v>
      </c>
      <c r="J59" s="5">
        <f t="shared" si="15"/>
        <v>92.5</v>
      </c>
      <c r="L59">
        <f t="shared" si="18"/>
        <v>0</v>
      </c>
      <c r="M59">
        <f t="shared" si="19"/>
        <v>92.5</v>
      </c>
    </row>
    <row r="60" spans="1:13" ht="12.75">
      <c r="A60" s="2" t="str">
        <f t="shared" si="0"/>
        <v>57</v>
      </c>
      <c r="B60" s="2" t="str">
        <f t="shared" si="13"/>
        <v>#</v>
      </c>
      <c r="C60" s="33" t="s">
        <v>229</v>
      </c>
      <c r="D60" s="20">
        <v>17069</v>
      </c>
      <c r="E60" s="3">
        <f t="shared" si="12"/>
        <v>89</v>
      </c>
      <c r="F60" s="19"/>
      <c r="G60" s="4" t="s">
        <v>3</v>
      </c>
      <c r="H60" s="5">
        <f t="shared" si="14"/>
        <v>0</v>
      </c>
      <c r="I60" s="4">
        <v>44</v>
      </c>
      <c r="J60" s="5">
        <f t="shared" si="15"/>
        <v>89</v>
      </c>
      <c r="L60">
        <f t="shared" si="18"/>
        <v>0</v>
      </c>
      <c r="M60">
        <f t="shared" si="19"/>
        <v>89</v>
      </c>
    </row>
    <row r="61" spans="1:13" ht="12.75">
      <c r="A61" s="2" t="str">
        <f t="shared" si="0"/>
        <v>58</v>
      </c>
      <c r="B61" s="2">
        <f t="shared" si="13"/>
      </c>
      <c r="C61" s="33" t="s">
        <v>296</v>
      </c>
      <c r="D61" s="20">
        <v>19346</v>
      </c>
      <c r="E61" s="3">
        <f t="shared" si="12"/>
        <v>88</v>
      </c>
      <c r="F61" s="19"/>
      <c r="G61" s="4" t="s">
        <v>3</v>
      </c>
      <c r="H61" s="5">
        <f t="shared" si="14"/>
        <v>0</v>
      </c>
      <c r="I61" s="4">
        <v>45</v>
      </c>
      <c r="J61" s="5">
        <f t="shared" si="15"/>
        <v>88</v>
      </c>
      <c r="L61">
        <f t="shared" si="18"/>
        <v>0</v>
      </c>
      <c r="M61">
        <f t="shared" si="19"/>
        <v>88</v>
      </c>
    </row>
    <row r="62" spans="1:13" ht="12.75">
      <c r="A62" s="2" t="str">
        <f t="shared" si="0"/>
        <v>59</v>
      </c>
      <c r="B62" s="2" t="str">
        <f t="shared" si="13"/>
        <v>#</v>
      </c>
      <c r="C62" s="21" t="s">
        <v>84</v>
      </c>
      <c r="D62" s="20">
        <v>17441</v>
      </c>
      <c r="E62" s="3">
        <f t="shared" si="12"/>
        <v>87</v>
      </c>
      <c r="F62" s="19"/>
      <c r="G62" s="4" t="s">
        <v>3</v>
      </c>
      <c r="H62" s="5">
        <f t="shared" si="14"/>
        <v>0</v>
      </c>
      <c r="I62" s="4">
        <v>46</v>
      </c>
      <c r="J62" s="5">
        <f t="shared" si="15"/>
        <v>87</v>
      </c>
      <c r="L62">
        <f t="shared" si="18"/>
        <v>0</v>
      </c>
      <c r="M62">
        <f t="shared" si="19"/>
        <v>87</v>
      </c>
    </row>
    <row r="63" spans="1:13" ht="12.75">
      <c r="A63" s="2" t="str">
        <f t="shared" si="0"/>
        <v>60</v>
      </c>
      <c r="B63" s="2" t="str">
        <f t="shared" si="13"/>
        <v>%</v>
      </c>
      <c r="C63" s="33" t="s">
        <v>297</v>
      </c>
      <c r="D63" s="20">
        <v>13224</v>
      </c>
      <c r="E63" s="3">
        <f t="shared" si="12"/>
        <v>86</v>
      </c>
      <c r="F63" s="19"/>
      <c r="G63" s="4" t="s">
        <v>3</v>
      </c>
      <c r="H63" s="5">
        <f t="shared" si="14"/>
        <v>0</v>
      </c>
      <c r="I63" s="4">
        <v>47</v>
      </c>
      <c r="J63" s="5">
        <f t="shared" si="15"/>
        <v>86</v>
      </c>
      <c r="L63">
        <f t="shared" si="18"/>
        <v>0</v>
      </c>
      <c r="M63">
        <f t="shared" si="19"/>
        <v>86</v>
      </c>
    </row>
    <row r="64" spans="1:13" ht="12.75">
      <c r="A64" s="2" t="str">
        <f t="shared" si="0"/>
        <v>61</v>
      </c>
      <c r="B64" s="2">
        <f t="shared" si="13"/>
      </c>
      <c r="C64" s="21" t="s">
        <v>185</v>
      </c>
      <c r="D64" s="20">
        <v>20338</v>
      </c>
      <c r="E64" s="3">
        <f t="shared" si="12"/>
        <v>84</v>
      </c>
      <c r="F64" s="19"/>
      <c r="G64" s="4" t="s">
        <v>3</v>
      </c>
      <c r="H64" s="5">
        <f t="shared" si="14"/>
        <v>0</v>
      </c>
      <c r="I64" s="4">
        <v>49</v>
      </c>
      <c r="J64" s="5">
        <f t="shared" si="15"/>
        <v>84</v>
      </c>
      <c r="L64">
        <f t="shared" si="18"/>
        <v>0</v>
      </c>
      <c r="M64">
        <f t="shared" si="19"/>
        <v>84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 &amp;A</oddHeader>
    <oddFooter>&amp;L&amp;"Arial,Bold"% Vet-60      # Vet-50
* Permanent Resident
Total = Best 2 results plus Veteran Worlds&amp;CPage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9" t="s">
        <v>222</v>
      </c>
      <c r="H1" s="10"/>
      <c r="I1" s="9" t="s">
        <v>271</v>
      </c>
      <c r="J1" s="10"/>
    </row>
    <row r="2" spans="1:11" s="11" customFormat="1" ht="15.75" customHeight="1">
      <c r="A2" s="7"/>
      <c r="B2" s="7"/>
      <c r="C2" s="12"/>
      <c r="D2" s="12"/>
      <c r="E2" s="8"/>
      <c r="F2" s="9" t="s">
        <v>218</v>
      </c>
      <c r="G2" s="13" t="s">
        <v>220</v>
      </c>
      <c r="H2" s="10" t="s">
        <v>223</v>
      </c>
      <c r="I2" s="13" t="s">
        <v>220</v>
      </c>
      <c r="J2" s="10" t="s">
        <v>272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14">
        <f>COLUMN()</f>
        <v>9</v>
      </c>
      <c r="J3" s="15">
        <f>HLOOKUP(I2,PointTableHeader,2,FALSE)</f>
        <v>10</v>
      </c>
    </row>
    <row r="4" spans="1:13" ht="12.75">
      <c r="A4" s="2" t="str">
        <f aca="true" t="shared" si="0" ref="A4:A47">IF(E4=0,"",IF(E4=E3,A3,ROW()-3&amp;IF(E4=E5,"T","")))</f>
        <v>1</v>
      </c>
      <c r="B4" s="2">
        <f>TRIM(IF(D4&lt;=V60Cutoff,"%",IF(D4&lt;=V50Cutoff,"#","")))</f>
      </c>
      <c r="C4" s="21" t="s">
        <v>201</v>
      </c>
      <c r="D4" s="20">
        <v>22177</v>
      </c>
      <c r="E4" s="3">
        <f aca="true" t="shared" si="1" ref="E4:E35">F4+LARGE($L4:$M4,1)+LARGE($L4:$M4,2)</f>
        <v>1110</v>
      </c>
      <c r="F4" s="19"/>
      <c r="G4" s="4">
        <v>1</v>
      </c>
      <c r="H4" s="5">
        <f>IF(OR(G4&gt;=65,ISNUMBER(G4)=FALSE),0,VLOOKUP(G4,PointTable,H$3,TRUE))</f>
        <v>600</v>
      </c>
      <c r="I4" s="4">
        <v>3</v>
      </c>
      <c r="J4" s="5">
        <f>IF(OR(I4&gt;=65,ISNUMBER(I4)=FALSE),0,VLOOKUP(I4,PointTable,J$3,TRUE))</f>
        <v>510</v>
      </c>
      <c r="L4">
        <f aca="true" t="shared" si="2" ref="L4:L32">H4</f>
        <v>600</v>
      </c>
      <c r="M4">
        <f aca="true" t="shared" si="3" ref="M4:M32">J4</f>
        <v>510</v>
      </c>
    </row>
    <row r="5" spans="1:13" ht="12.75">
      <c r="A5" s="2" t="str">
        <f t="shared" si="0"/>
        <v>2</v>
      </c>
      <c r="B5" s="2" t="str">
        <f aca="true" t="shared" si="4" ref="B5:B32">TRIM(IF(D5&lt;=V60Cutoff,"%",IF(D5&lt;=V50Cutoff,"#","")))</f>
        <v>%</v>
      </c>
      <c r="C5" s="21" t="s">
        <v>137</v>
      </c>
      <c r="D5" s="20">
        <v>14361</v>
      </c>
      <c r="E5" s="3">
        <f t="shared" si="1"/>
        <v>966</v>
      </c>
      <c r="F5" s="19"/>
      <c r="G5" s="4">
        <v>2</v>
      </c>
      <c r="H5" s="5">
        <f aca="true" t="shared" si="5" ref="H5:H38">IF(OR(G5&gt;=65,ISNUMBER(G5)=FALSE),0,VLOOKUP(G5,PointTable,H$3,TRUE))</f>
        <v>552</v>
      </c>
      <c r="I5" s="4">
        <v>7</v>
      </c>
      <c r="J5" s="5">
        <f aca="true" t="shared" si="6" ref="J5:J38">IF(OR(I5&gt;=65,ISNUMBER(I5)=FALSE),0,VLOOKUP(I5,PointTable,J$3,TRUE))</f>
        <v>414</v>
      </c>
      <c r="L5">
        <f t="shared" si="2"/>
        <v>552</v>
      </c>
      <c r="M5">
        <f t="shared" si="3"/>
        <v>414</v>
      </c>
    </row>
    <row r="6" spans="1:13" ht="12.75">
      <c r="A6" s="2" t="str">
        <f t="shared" si="0"/>
        <v>3</v>
      </c>
      <c r="B6" s="2">
        <f>TRIM(IF(D6&lt;=V60Cutoff,"%",IF(D6&lt;=V50Cutoff,"#","")))</f>
      </c>
      <c r="C6" s="33" t="s">
        <v>257</v>
      </c>
      <c r="D6" s="20">
        <v>20291</v>
      </c>
      <c r="E6" s="3">
        <f t="shared" si="1"/>
        <v>906</v>
      </c>
      <c r="F6" s="19"/>
      <c r="G6" s="4">
        <v>14</v>
      </c>
      <c r="H6" s="5">
        <f>IF(OR(G6&gt;=65,ISNUMBER(G6)=FALSE),0,VLOOKUP(G6,PointTable,H$3,TRUE))</f>
        <v>306</v>
      </c>
      <c r="I6" s="4">
        <v>1</v>
      </c>
      <c r="J6" s="5">
        <f>IF(OR(I6&gt;=65,ISNUMBER(I6)=FALSE),0,VLOOKUP(I6,PointTable,J$3,TRUE))</f>
        <v>600</v>
      </c>
      <c r="L6">
        <f t="shared" si="2"/>
        <v>306</v>
      </c>
      <c r="M6">
        <f t="shared" si="3"/>
        <v>600</v>
      </c>
    </row>
    <row r="7" spans="1:13" ht="12.75">
      <c r="A7" s="2" t="str">
        <f t="shared" si="0"/>
        <v>4</v>
      </c>
      <c r="B7" s="2" t="str">
        <f>TRIM(IF(D7&lt;=V60Cutoff,"%",IF(D7&lt;=V50Cutoff,"#","")))</f>
        <v>#</v>
      </c>
      <c r="C7" s="21" t="s">
        <v>58</v>
      </c>
      <c r="D7" s="20">
        <v>17056</v>
      </c>
      <c r="E7" s="3">
        <f t="shared" si="1"/>
        <v>831</v>
      </c>
      <c r="F7" s="19"/>
      <c r="G7" s="4">
        <v>3</v>
      </c>
      <c r="H7" s="5">
        <f t="shared" si="5"/>
        <v>510</v>
      </c>
      <c r="I7" s="4">
        <v>9</v>
      </c>
      <c r="J7" s="5">
        <f t="shared" si="6"/>
        <v>321</v>
      </c>
      <c r="L7">
        <f t="shared" si="2"/>
        <v>510</v>
      </c>
      <c r="M7">
        <f t="shared" si="3"/>
        <v>321</v>
      </c>
    </row>
    <row r="8" spans="1:13" ht="12.75">
      <c r="A8" s="2" t="str">
        <f t="shared" si="0"/>
        <v>5</v>
      </c>
      <c r="B8" s="2">
        <f t="shared" si="4"/>
      </c>
      <c r="C8" s="33" t="s">
        <v>256</v>
      </c>
      <c r="D8" s="20">
        <v>22064</v>
      </c>
      <c r="E8" s="3">
        <f t="shared" si="1"/>
        <v>738</v>
      </c>
      <c r="F8" s="19"/>
      <c r="G8" s="4">
        <v>5</v>
      </c>
      <c r="H8" s="5">
        <f t="shared" si="5"/>
        <v>420</v>
      </c>
      <c r="I8" s="4">
        <v>10</v>
      </c>
      <c r="J8" s="5">
        <f t="shared" si="6"/>
        <v>318</v>
      </c>
      <c r="L8">
        <f t="shared" si="2"/>
        <v>420</v>
      </c>
      <c r="M8">
        <f t="shared" si="3"/>
        <v>318</v>
      </c>
    </row>
    <row r="9" spans="1:13" ht="12.75">
      <c r="A9" s="2" t="str">
        <f t="shared" si="0"/>
        <v>6</v>
      </c>
      <c r="B9" s="2" t="str">
        <f t="shared" si="4"/>
        <v>%</v>
      </c>
      <c r="C9" s="21" t="s">
        <v>57</v>
      </c>
      <c r="D9" s="20">
        <v>15248</v>
      </c>
      <c r="E9" s="3">
        <f t="shared" si="1"/>
        <v>729</v>
      </c>
      <c r="F9" s="19"/>
      <c r="G9" s="4">
        <v>7</v>
      </c>
      <c r="H9" s="5">
        <f t="shared" si="5"/>
        <v>414</v>
      </c>
      <c r="I9" s="4">
        <v>11</v>
      </c>
      <c r="J9" s="5">
        <f t="shared" si="6"/>
        <v>315</v>
      </c>
      <c r="L9">
        <f t="shared" si="2"/>
        <v>414</v>
      </c>
      <c r="M9">
        <f t="shared" si="3"/>
        <v>315</v>
      </c>
    </row>
    <row r="10" spans="1:13" ht="12.75">
      <c r="A10" s="2" t="str">
        <f t="shared" si="0"/>
        <v>7</v>
      </c>
      <c r="B10" s="2">
        <f t="shared" si="4"/>
      </c>
      <c r="C10" s="21" t="s">
        <v>64</v>
      </c>
      <c r="D10" s="20">
        <v>21414</v>
      </c>
      <c r="E10" s="3">
        <f t="shared" si="1"/>
        <v>726</v>
      </c>
      <c r="F10" s="19"/>
      <c r="G10" s="4">
        <v>13</v>
      </c>
      <c r="H10" s="5">
        <f t="shared" si="5"/>
        <v>309</v>
      </c>
      <c r="I10" s="4">
        <v>6</v>
      </c>
      <c r="J10" s="5">
        <f t="shared" si="6"/>
        <v>417</v>
      </c>
      <c r="L10">
        <f t="shared" si="2"/>
        <v>309</v>
      </c>
      <c r="M10">
        <f t="shared" si="3"/>
        <v>417</v>
      </c>
    </row>
    <row r="11" spans="1:13" ht="12.75">
      <c r="A11" s="2" t="str">
        <f t="shared" si="0"/>
        <v>8</v>
      </c>
      <c r="B11" s="2">
        <f t="shared" si="4"/>
      </c>
      <c r="C11" s="21" t="s">
        <v>99</v>
      </c>
      <c r="D11" s="20">
        <v>19859</v>
      </c>
      <c r="E11" s="3">
        <f t="shared" si="1"/>
        <v>615</v>
      </c>
      <c r="F11" s="19"/>
      <c r="G11" s="4">
        <v>11</v>
      </c>
      <c r="H11" s="5">
        <f t="shared" si="5"/>
        <v>315</v>
      </c>
      <c r="I11" s="4">
        <v>16</v>
      </c>
      <c r="J11" s="5">
        <f t="shared" si="6"/>
        <v>300</v>
      </c>
      <c r="L11">
        <f t="shared" si="2"/>
        <v>315</v>
      </c>
      <c r="M11">
        <f t="shared" si="3"/>
        <v>300</v>
      </c>
    </row>
    <row r="12" spans="1:13" ht="12.75">
      <c r="A12" s="2" t="str">
        <f t="shared" si="0"/>
        <v>9</v>
      </c>
      <c r="B12" s="2" t="str">
        <f t="shared" si="4"/>
        <v>#</v>
      </c>
      <c r="C12" s="21" t="s">
        <v>61</v>
      </c>
      <c r="D12" s="20">
        <v>18346</v>
      </c>
      <c r="E12" s="3">
        <f t="shared" si="1"/>
        <v>609</v>
      </c>
      <c r="F12" s="19"/>
      <c r="G12" s="4">
        <v>16</v>
      </c>
      <c r="H12" s="5">
        <f t="shared" si="5"/>
        <v>300</v>
      </c>
      <c r="I12" s="4">
        <v>13</v>
      </c>
      <c r="J12" s="5">
        <f t="shared" si="6"/>
        <v>309</v>
      </c>
      <c r="L12">
        <f t="shared" si="2"/>
        <v>300</v>
      </c>
      <c r="M12">
        <f t="shared" si="3"/>
        <v>309</v>
      </c>
    </row>
    <row r="13" spans="1:13" ht="12.75">
      <c r="A13" s="2" t="str">
        <f t="shared" si="0"/>
        <v>10</v>
      </c>
      <c r="B13" s="2">
        <f t="shared" si="4"/>
      </c>
      <c r="C13" s="21" t="s">
        <v>81</v>
      </c>
      <c r="D13" s="20">
        <v>19345</v>
      </c>
      <c r="E13" s="3">
        <f t="shared" si="1"/>
        <v>603</v>
      </c>
      <c r="F13" s="19"/>
      <c r="G13" s="4">
        <v>6</v>
      </c>
      <c r="H13" s="5">
        <f t="shared" si="5"/>
        <v>417</v>
      </c>
      <c r="I13" s="4">
        <v>25</v>
      </c>
      <c r="J13" s="5">
        <f t="shared" si="6"/>
        <v>186</v>
      </c>
      <c r="L13">
        <f t="shared" si="2"/>
        <v>417</v>
      </c>
      <c r="M13">
        <f t="shared" si="3"/>
        <v>186</v>
      </c>
    </row>
    <row r="14" spans="1:13" ht="12.75">
      <c r="A14" s="2" t="str">
        <f t="shared" si="0"/>
        <v>11</v>
      </c>
      <c r="B14" s="2" t="str">
        <f>TRIM(IF(D14&lt;=V60Cutoff,"%",IF(D14&lt;=V50Cutoff,"#","")))</f>
        <v>#</v>
      </c>
      <c r="C14" s="21" t="s">
        <v>143</v>
      </c>
      <c r="D14" s="20">
        <v>18298</v>
      </c>
      <c r="E14" s="3">
        <f t="shared" si="1"/>
        <v>597</v>
      </c>
      <c r="F14" s="19"/>
      <c r="G14" s="4">
        <v>25</v>
      </c>
      <c r="H14" s="5">
        <f>IF(OR(G14&gt;=65,ISNUMBER(G14)=FALSE),0,VLOOKUP(G14,PointTable,H$3,TRUE))</f>
        <v>186</v>
      </c>
      <c r="I14" s="4">
        <v>8</v>
      </c>
      <c r="J14" s="5">
        <f>IF(OR(I14&gt;=65,ISNUMBER(I14)=FALSE),0,VLOOKUP(I14,PointTable,J$3,TRUE))</f>
        <v>411</v>
      </c>
      <c r="L14">
        <f t="shared" si="2"/>
        <v>186</v>
      </c>
      <c r="M14">
        <f t="shared" si="3"/>
        <v>411</v>
      </c>
    </row>
    <row r="15" spans="1:13" ht="12.75">
      <c r="A15" s="2" t="str">
        <f t="shared" si="0"/>
        <v>12</v>
      </c>
      <c r="B15" s="2">
        <f t="shared" si="4"/>
      </c>
      <c r="C15" s="33" t="s">
        <v>298</v>
      </c>
      <c r="D15" s="20">
        <v>22225</v>
      </c>
      <c r="E15" s="3">
        <f t="shared" si="1"/>
        <v>552</v>
      </c>
      <c r="F15" s="19"/>
      <c r="G15" s="4" t="s">
        <v>3</v>
      </c>
      <c r="H15" s="5">
        <f t="shared" si="5"/>
        <v>0</v>
      </c>
      <c r="I15" s="4">
        <v>2</v>
      </c>
      <c r="J15" s="5">
        <f t="shared" si="6"/>
        <v>552</v>
      </c>
      <c r="L15">
        <f t="shared" si="2"/>
        <v>0</v>
      </c>
      <c r="M15">
        <f t="shared" si="3"/>
        <v>552</v>
      </c>
    </row>
    <row r="16" spans="1:13" ht="12.75">
      <c r="A16" s="2" t="str">
        <f t="shared" si="0"/>
        <v>13</v>
      </c>
      <c r="B16" s="2">
        <f t="shared" si="4"/>
      </c>
      <c r="C16" s="21" t="s">
        <v>59</v>
      </c>
      <c r="D16" s="20">
        <v>19393</v>
      </c>
      <c r="E16" s="3">
        <f t="shared" si="1"/>
        <v>522</v>
      </c>
      <c r="F16" s="19"/>
      <c r="G16" s="4">
        <v>17</v>
      </c>
      <c r="H16" s="5">
        <f t="shared" si="5"/>
        <v>210</v>
      </c>
      <c r="I16" s="4">
        <v>12</v>
      </c>
      <c r="J16" s="5">
        <f t="shared" si="6"/>
        <v>312</v>
      </c>
      <c r="L16">
        <f t="shared" si="2"/>
        <v>210</v>
      </c>
      <c r="M16">
        <f t="shared" si="3"/>
        <v>312</v>
      </c>
    </row>
    <row r="17" spans="1:13" ht="12.75">
      <c r="A17" s="2" t="str">
        <f t="shared" si="0"/>
        <v>14</v>
      </c>
      <c r="B17" s="2" t="str">
        <f t="shared" si="4"/>
        <v>#</v>
      </c>
      <c r="C17" s="21" t="s">
        <v>145</v>
      </c>
      <c r="D17" s="20">
        <v>18066</v>
      </c>
      <c r="E17" s="3">
        <f t="shared" si="1"/>
        <v>519</v>
      </c>
      <c r="F17" s="19"/>
      <c r="G17" s="4">
        <v>10</v>
      </c>
      <c r="H17" s="5">
        <f t="shared" si="5"/>
        <v>318</v>
      </c>
      <c r="I17" s="4">
        <v>20</v>
      </c>
      <c r="J17" s="5">
        <f t="shared" si="6"/>
        <v>201</v>
      </c>
      <c r="L17">
        <f t="shared" si="2"/>
        <v>318</v>
      </c>
      <c r="M17">
        <f t="shared" si="3"/>
        <v>201</v>
      </c>
    </row>
    <row r="18" spans="1:13" ht="12.75">
      <c r="A18" s="2" t="str">
        <f t="shared" si="0"/>
        <v>15T</v>
      </c>
      <c r="B18" s="2">
        <f>TRIM(IF(D18&lt;=V60Cutoff,"%",IF(D18&lt;=V50Cutoff,"#","")))</f>
      </c>
      <c r="C18" s="33" t="s">
        <v>299</v>
      </c>
      <c r="D18" s="20">
        <v>21774</v>
      </c>
      <c r="E18" s="3">
        <f t="shared" si="1"/>
        <v>510</v>
      </c>
      <c r="F18" s="19"/>
      <c r="G18" s="4" t="s">
        <v>3</v>
      </c>
      <c r="H18" s="5">
        <f>IF(OR(G18&gt;=65,ISNUMBER(G18)=FALSE),0,VLOOKUP(G18,PointTable,H$3,TRUE))</f>
        <v>0</v>
      </c>
      <c r="I18" s="4">
        <v>3</v>
      </c>
      <c r="J18" s="5">
        <f>IF(OR(I18&gt;=65,ISNUMBER(I18)=FALSE),0,VLOOKUP(I18,PointTable,J$3,TRUE))</f>
        <v>510</v>
      </c>
      <c r="L18">
        <f t="shared" si="2"/>
        <v>0</v>
      </c>
      <c r="M18">
        <f t="shared" si="3"/>
        <v>510</v>
      </c>
    </row>
    <row r="19" spans="1:13" ht="12.75">
      <c r="A19" s="2" t="str">
        <f t="shared" si="0"/>
        <v>15T</v>
      </c>
      <c r="B19" s="2">
        <f>TRIM(IF(D19&lt;=V60Cutoff,"%",IF(D19&lt;=V50Cutoff,"#","")))</f>
      </c>
      <c r="C19" s="33" t="s">
        <v>255</v>
      </c>
      <c r="D19" s="20">
        <v>21410</v>
      </c>
      <c r="E19" s="3">
        <f t="shared" si="1"/>
        <v>510</v>
      </c>
      <c r="F19" s="19"/>
      <c r="G19" s="4">
        <v>3</v>
      </c>
      <c r="H19" s="5">
        <f>IF(OR(G19&gt;=65,ISNUMBER(G19)=FALSE),0,VLOOKUP(G19,PointTable,H$3,TRUE))</f>
        <v>510</v>
      </c>
      <c r="I19" s="4" t="s">
        <v>3</v>
      </c>
      <c r="J19" s="5">
        <f>IF(OR(I19&gt;=65,ISNUMBER(I19)=FALSE),0,VLOOKUP(I19,PointTable,J$3,TRUE))</f>
        <v>0</v>
      </c>
      <c r="L19">
        <f t="shared" si="2"/>
        <v>510</v>
      </c>
      <c r="M19">
        <f t="shared" si="3"/>
        <v>0</v>
      </c>
    </row>
    <row r="20" spans="1:13" ht="12.75">
      <c r="A20" s="2" t="str">
        <f t="shared" si="0"/>
        <v>17</v>
      </c>
      <c r="B20" s="2" t="str">
        <f t="shared" si="4"/>
        <v>#</v>
      </c>
      <c r="C20" s="33" t="s">
        <v>129</v>
      </c>
      <c r="D20" s="20">
        <v>17702</v>
      </c>
      <c r="E20" s="3">
        <f t="shared" si="1"/>
        <v>507</v>
      </c>
      <c r="F20" s="19"/>
      <c r="G20" s="4">
        <v>20</v>
      </c>
      <c r="H20" s="5">
        <f t="shared" si="5"/>
        <v>201</v>
      </c>
      <c r="I20" s="4">
        <v>14</v>
      </c>
      <c r="J20" s="5">
        <f t="shared" si="6"/>
        <v>306</v>
      </c>
      <c r="L20">
        <f t="shared" si="2"/>
        <v>201</v>
      </c>
      <c r="M20">
        <f t="shared" si="3"/>
        <v>306</v>
      </c>
    </row>
    <row r="21" spans="1:13" ht="12.75">
      <c r="A21" s="2" t="str">
        <f t="shared" si="0"/>
        <v>18</v>
      </c>
      <c r="B21" s="2">
        <f t="shared" si="4"/>
      </c>
      <c r="C21" s="21" t="s">
        <v>203</v>
      </c>
      <c r="D21" s="20">
        <v>22028</v>
      </c>
      <c r="E21" s="3">
        <f t="shared" si="1"/>
        <v>498</v>
      </c>
      <c r="F21" s="19"/>
      <c r="G21" s="4">
        <v>22</v>
      </c>
      <c r="H21" s="5">
        <f t="shared" si="5"/>
        <v>195</v>
      </c>
      <c r="I21" s="4">
        <v>15</v>
      </c>
      <c r="J21" s="5">
        <f t="shared" si="6"/>
        <v>303</v>
      </c>
      <c r="L21">
        <f t="shared" si="2"/>
        <v>195</v>
      </c>
      <c r="M21">
        <f t="shared" si="3"/>
        <v>303</v>
      </c>
    </row>
    <row r="22" spans="1:13" ht="12.75">
      <c r="A22" s="2" t="str">
        <f t="shared" si="0"/>
        <v>19</v>
      </c>
      <c r="B22" s="2">
        <f t="shared" si="4"/>
      </c>
      <c r="C22" s="21" t="s">
        <v>82</v>
      </c>
      <c r="D22" s="20">
        <v>20137</v>
      </c>
      <c r="E22" s="3">
        <f t="shared" si="1"/>
        <v>420</v>
      </c>
      <c r="F22" s="19"/>
      <c r="G22" s="4" t="s">
        <v>3</v>
      </c>
      <c r="H22" s="5">
        <f t="shared" si="5"/>
        <v>0</v>
      </c>
      <c r="I22" s="4">
        <v>5</v>
      </c>
      <c r="J22" s="5">
        <f t="shared" si="6"/>
        <v>420</v>
      </c>
      <c r="L22">
        <f t="shared" si="2"/>
        <v>0</v>
      </c>
      <c r="M22">
        <f t="shared" si="3"/>
        <v>420</v>
      </c>
    </row>
    <row r="23" spans="1:13" ht="12.75">
      <c r="A23" s="2" t="str">
        <f t="shared" si="0"/>
        <v>20</v>
      </c>
      <c r="B23" s="2">
        <f t="shared" si="4"/>
      </c>
      <c r="C23" s="21" t="s">
        <v>100</v>
      </c>
      <c r="D23" s="20">
        <v>21744</v>
      </c>
      <c r="E23" s="3">
        <f t="shared" si="1"/>
        <v>411</v>
      </c>
      <c r="F23" s="19"/>
      <c r="G23" s="4">
        <v>8</v>
      </c>
      <c r="H23" s="5">
        <f t="shared" si="5"/>
        <v>411</v>
      </c>
      <c r="I23" s="4" t="s">
        <v>3</v>
      </c>
      <c r="J23" s="5">
        <f t="shared" si="6"/>
        <v>0</v>
      </c>
      <c r="L23">
        <f t="shared" si="2"/>
        <v>411</v>
      </c>
      <c r="M23">
        <f t="shared" si="3"/>
        <v>0</v>
      </c>
    </row>
    <row r="24" spans="1:13" ht="12.75">
      <c r="A24" s="2" t="str">
        <f t="shared" si="0"/>
        <v>21</v>
      </c>
      <c r="B24" s="2" t="str">
        <f t="shared" si="4"/>
        <v>%</v>
      </c>
      <c r="C24" s="21" t="s">
        <v>161</v>
      </c>
      <c r="D24" s="20">
        <v>13780</v>
      </c>
      <c r="E24" s="3">
        <f t="shared" si="1"/>
        <v>399</v>
      </c>
      <c r="F24" s="19"/>
      <c r="G24" s="4">
        <v>19</v>
      </c>
      <c r="H24" s="5">
        <f t="shared" si="5"/>
        <v>204</v>
      </c>
      <c r="I24" s="4">
        <v>22</v>
      </c>
      <c r="J24" s="5">
        <f t="shared" si="6"/>
        <v>195</v>
      </c>
      <c r="L24">
        <f t="shared" si="2"/>
        <v>204</v>
      </c>
      <c r="M24">
        <f t="shared" si="3"/>
        <v>195</v>
      </c>
    </row>
    <row r="25" spans="1:13" ht="12.75">
      <c r="A25" s="2" t="str">
        <f t="shared" si="0"/>
        <v>22</v>
      </c>
      <c r="B25" s="2">
        <f>TRIM(IF(D25&lt;=V60Cutoff,"%",IF(D25&lt;=V50Cutoff,"#","")))</f>
      </c>
      <c r="C25" s="33" t="s">
        <v>207</v>
      </c>
      <c r="D25" s="20">
        <v>19872</v>
      </c>
      <c r="E25" s="3">
        <f t="shared" si="1"/>
        <v>372</v>
      </c>
      <c r="F25" s="19"/>
      <c r="G25" s="4">
        <v>29</v>
      </c>
      <c r="H25" s="5">
        <f>IF(OR(G25&gt;=65,ISNUMBER(G25)=FALSE),0,VLOOKUP(G25,PointTable,H$3,TRUE))</f>
        <v>174</v>
      </c>
      <c r="I25" s="4">
        <v>21</v>
      </c>
      <c r="J25" s="5">
        <f>IF(OR(I25&gt;=65,ISNUMBER(I25)=FALSE),0,VLOOKUP(I25,PointTable,J$3,TRUE))</f>
        <v>198</v>
      </c>
      <c r="L25">
        <f t="shared" si="2"/>
        <v>174</v>
      </c>
      <c r="M25">
        <f t="shared" si="3"/>
        <v>198</v>
      </c>
    </row>
    <row r="26" spans="1:13" ht="12.75">
      <c r="A26" s="2" t="str">
        <f t="shared" si="0"/>
        <v>23</v>
      </c>
      <c r="B26" s="2" t="str">
        <f t="shared" si="4"/>
        <v>%</v>
      </c>
      <c r="C26" s="21" t="s">
        <v>162</v>
      </c>
      <c r="D26" s="20">
        <v>12561</v>
      </c>
      <c r="E26" s="3">
        <f t="shared" si="1"/>
        <v>369</v>
      </c>
      <c r="F26" s="19"/>
      <c r="G26" s="4">
        <v>24</v>
      </c>
      <c r="H26" s="5">
        <f t="shared" si="5"/>
        <v>189</v>
      </c>
      <c r="I26" s="4">
        <v>27</v>
      </c>
      <c r="J26" s="5">
        <f t="shared" si="6"/>
        <v>180</v>
      </c>
      <c r="L26">
        <f t="shared" si="2"/>
        <v>189</v>
      </c>
      <c r="M26">
        <f t="shared" si="3"/>
        <v>180</v>
      </c>
    </row>
    <row r="27" spans="1:13" ht="12.75">
      <c r="A27" s="2" t="str">
        <f t="shared" si="0"/>
        <v>24</v>
      </c>
      <c r="B27" s="2" t="str">
        <f t="shared" si="4"/>
        <v>#</v>
      </c>
      <c r="C27" s="21" t="s">
        <v>114</v>
      </c>
      <c r="D27" s="20">
        <v>18029</v>
      </c>
      <c r="E27" s="3">
        <f t="shared" si="1"/>
        <v>366</v>
      </c>
      <c r="F27" s="19"/>
      <c r="G27" s="4">
        <v>23</v>
      </c>
      <c r="H27" s="5">
        <f t="shared" si="5"/>
        <v>192</v>
      </c>
      <c r="I27" s="4">
        <v>29</v>
      </c>
      <c r="J27" s="5">
        <f t="shared" si="6"/>
        <v>174</v>
      </c>
      <c r="L27">
        <f t="shared" si="2"/>
        <v>192</v>
      </c>
      <c r="M27">
        <f t="shared" si="3"/>
        <v>174</v>
      </c>
    </row>
    <row r="28" spans="1:13" ht="12.75">
      <c r="A28" s="2" t="str">
        <f t="shared" si="0"/>
        <v>25</v>
      </c>
      <c r="B28" s="2" t="str">
        <f t="shared" si="4"/>
        <v>#</v>
      </c>
      <c r="C28" s="21" t="s">
        <v>72</v>
      </c>
      <c r="D28" s="20">
        <v>17518</v>
      </c>
      <c r="E28" s="3">
        <f t="shared" si="1"/>
        <v>360</v>
      </c>
      <c r="F28" s="19"/>
      <c r="G28" s="4">
        <v>28</v>
      </c>
      <c r="H28" s="5">
        <f t="shared" si="5"/>
        <v>177</v>
      </c>
      <c r="I28" s="4">
        <v>26</v>
      </c>
      <c r="J28" s="5">
        <f t="shared" si="6"/>
        <v>183</v>
      </c>
      <c r="L28">
        <f t="shared" si="2"/>
        <v>177</v>
      </c>
      <c r="M28">
        <f t="shared" si="3"/>
        <v>183</v>
      </c>
    </row>
    <row r="29" spans="1:13" ht="12.75">
      <c r="A29" s="2" t="str">
        <f t="shared" si="0"/>
        <v>26</v>
      </c>
      <c r="B29" s="2">
        <f t="shared" si="4"/>
      </c>
      <c r="C29" s="33" t="s">
        <v>260</v>
      </c>
      <c r="D29" s="20">
        <v>20607</v>
      </c>
      <c r="E29" s="3">
        <f t="shared" si="1"/>
        <v>321</v>
      </c>
      <c r="F29" s="19"/>
      <c r="G29" s="4">
        <v>9</v>
      </c>
      <c r="H29" s="5">
        <f t="shared" si="5"/>
        <v>321</v>
      </c>
      <c r="I29" s="4" t="s">
        <v>3</v>
      </c>
      <c r="J29" s="5">
        <f t="shared" si="6"/>
        <v>0</v>
      </c>
      <c r="L29">
        <f t="shared" si="2"/>
        <v>321</v>
      </c>
      <c r="M29">
        <f t="shared" si="3"/>
        <v>0</v>
      </c>
    </row>
    <row r="30" spans="1:13" ht="12.75">
      <c r="A30" s="2" t="str">
        <f t="shared" si="0"/>
        <v>27</v>
      </c>
      <c r="B30" s="2">
        <f t="shared" si="4"/>
      </c>
      <c r="C30" s="21" t="s">
        <v>62</v>
      </c>
      <c r="D30" s="20">
        <v>20530</v>
      </c>
      <c r="E30" s="3">
        <f t="shared" si="1"/>
        <v>312</v>
      </c>
      <c r="F30" s="19"/>
      <c r="G30" s="4">
        <v>12</v>
      </c>
      <c r="H30" s="5">
        <f t="shared" si="5"/>
        <v>312</v>
      </c>
      <c r="I30" s="4" t="s">
        <v>3</v>
      </c>
      <c r="J30" s="5">
        <f t="shared" si="6"/>
        <v>0</v>
      </c>
      <c r="L30">
        <f t="shared" si="2"/>
        <v>312</v>
      </c>
      <c r="M30">
        <f t="shared" si="3"/>
        <v>0</v>
      </c>
    </row>
    <row r="31" spans="1:13" ht="12.75">
      <c r="A31" s="2" t="str">
        <f t="shared" si="0"/>
        <v>28</v>
      </c>
      <c r="B31" s="2">
        <f t="shared" si="4"/>
      </c>
      <c r="C31" s="21" t="s">
        <v>63</v>
      </c>
      <c r="D31" s="20">
        <v>20311</v>
      </c>
      <c r="E31" s="3">
        <f t="shared" si="1"/>
        <v>303</v>
      </c>
      <c r="F31" s="19"/>
      <c r="G31" s="4">
        <v>15</v>
      </c>
      <c r="H31" s="5">
        <f t="shared" si="5"/>
        <v>303</v>
      </c>
      <c r="I31" s="4" t="s">
        <v>3</v>
      </c>
      <c r="J31" s="5">
        <f t="shared" si="6"/>
        <v>0</v>
      </c>
      <c r="L31">
        <f t="shared" si="2"/>
        <v>303</v>
      </c>
      <c r="M31">
        <f t="shared" si="3"/>
        <v>0</v>
      </c>
    </row>
    <row r="32" spans="1:13" ht="12.75">
      <c r="A32" s="2" t="str">
        <f t="shared" si="0"/>
        <v>29</v>
      </c>
      <c r="B32" s="2" t="str">
        <f t="shared" si="4"/>
        <v>#</v>
      </c>
      <c r="C32" s="33" t="s">
        <v>300</v>
      </c>
      <c r="D32" s="20">
        <v>17711</v>
      </c>
      <c r="E32" s="3">
        <f t="shared" si="1"/>
        <v>210</v>
      </c>
      <c r="F32" s="19"/>
      <c r="G32" s="4" t="s">
        <v>3</v>
      </c>
      <c r="H32" s="5">
        <f t="shared" si="5"/>
        <v>0</v>
      </c>
      <c r="I32" s="4">
        <v>17</v>
      </c>
      <c r="J32" s="5">
        <f t="shared" si="6"/>
        <v>210</v>
      </c>
      <c r="L32">
        <f t="shared" si="2"/>
        <v>0</v>
      </c>
      <c r="M32">
        <f t="shared" si="3"/>
        <v>210</v>
      </c>
    </row>
    <row r="33" spans="1:13" ht="12.75">
      <c r="A33" s="2" t="str">
        <f t="shared" si="0"/>
        <v>30T</v>
      </c>
      <c r="B33" s="2">
        <f aca="true" t="shared" si="7" ref="B33:B38">TRIM(IF(D33&lt;=V60Cutoff,"%",IF(D33&lt;=V50Cutoff,"#","")))</f>
      </c>
      <c r="C33" s="21" t="s">
        <v>60</v>
      </c>
      <c r="D33" s="20">
        <v>21229</v>
      </c>
      <c r="E33" s="3">
        <f t="shared" si="1"/>
        <v>207</v>
      </c>
      <c r="F33" s="19"/>
      <c r="G33" s="4">
        <v>18</v>
      </c>
      <c r="H33" s="5">
        <f t="shared" si="5"/>
        <v>207</v>
      </c>
      <c r="I33" s="4" t="s">
        <v>3</v>
      </c>
      <c r="J33" s="5">
        <f t="shared" si="6"/>
        <v>0</v>
      </c>
      <c r="L33">
        <f aca="true" t="shared" si="8" ref="L33:L38">H33</f>
        <v>207</v>
      </c>
      <c r="M33">
        <f aca="true" t="shared" si="9" ref="M33:M38">J33</f>
        <v>0</v>
      </c>
    </row>
    <row r="34" spans="1:13" ht="12.75">
      <c r="A34" s="2" t="str">
        <f t="shared" si="0"/>
        <v>30T</v>
      </c>
      <c r="B34" s="2">
        <f t="shared" si="7"/>
      </c>
      <c r="C34" s="21" t="s">
        <v>94</v>
      </c>
      <c r="D34" s="20">
        <v>21756</v>
      </c>
      <c r="E34" s="3">
        <f t="shared" si="1"/>
        <v>207</v>
      </c>
      <c r="F34" s="19"/>
      <c r="G34" s="4" t="s">
        <v>3</v>
      </c>
      <c r="H34" s="5">
        <f t="shared" si="5"/>
        <v>0</v>
      </c>
      <c r="I34" s="4">
        <v>18</v>
      </c>
      <c r="J34" s="5">
        <f t="shared" si="6"/>
        <v>207</v>
      </c>
      <c r="L34">
        <f t="shared" si="8"/>
        <v>0</v>
      </c>
      <c r="M34">
        <f t="shared" si="9"/>
        <v>207</v>
      </c>
    </row>
    <row r="35" spans="1:13" ht="12.75">
      <c r="A35" s="2" t="str">
        <f t="shared" si="0"/>
        <v>32</v>
      </c>
      <c r="B35" s="2">
        <f t="shared" si="7"/>
      </c>
      <c r="C35" s="21" t="s">
        <v>104</v>
      </c>
      <c r="D35" s="20">
        <v>20485</v>
      </c>
      <c r="E35" s="3">
        <f t="shared" si="1"/>
        <v>204</v>
      </c>
      <c r="F35" s="19"/>
      <c r="G35" s="4" t="s">
        <v>3</v>
      </c>
      <c r="H35" s="5">
        <f t="shared" si="5"/>
        <v>0</v>
      </c>
      <c r="I35" s="4">
        <v>19</v>
      </c>
      <c r="J35" s="5">
        <f t="shared" si="6"/>
        <v>204</v>
      </c>
      <c r="L35">
        <f t="shared" si="8"/>
        <v>0</v>
      </c>
      <c r="M35">
        <f t="shared" si="9"/>
        <v>204</v>
      </c>
    </row>
    <row r="36" spans="1:13" ht="12.75">
      <c r="A36" s="2" t="str">
        <f t="shared" si="0"/>
        <v>33</v>
      </c>
      <c r="B36" s="2">
        <f t="shared" si="7"/>
      </c>
      <c r="C36" s="21" t="s">
        <v>103</v>
      </c>
      <c r="D36" s="20">
        <v>21554</v>
      </c>
      <c r="E36" s="3">
        <f aca="true" t="shared" si="10" ref="E36:E47">F36+LARGE($L36:$M36,1)+LARGE($L36:$M36,2)</f>
        <v>198</v>
      </c>
      <c r="F36" s="19"/>
      <c r="G36" s="4">
        <v>21</v>
      </c>
      <c r="H36" s="5">
        <f>IF(OR(G36&gt;=65,ISNUMBER(G36)=FALSE),0,VLOOKUP(G36,PointTable,H$3,TRUE))</f>
        <v>198</v>
      </c>
      <c r="I36" s="4" t="s">
        <v>3</v>
      </c>
      <c r="J36" s="5">
        <f>IF(OR(I36&gt;=65,ISNUMBER(I36)=FALSE),0,VLOOKUP(I36,PointTable,J$3,TRUE))</f>
        <v>0</v>
      </c>
      <c r="L36">
        <f t="shared" si="8"/>
        <v>198</v>
      </c>
      <c r="M36">
        <f t="shared" si="9"/>
        <v>0</v>
      </c>
    </row>
    <row r="37" spans="1:13" ht="12.75">
      <c r="A37" s="2" t="str">
        <f t="shared" si="0"/>
        <v>34</v>
      </c>
      <c r="B37" s="2">
        <f t="shared" si="7"/>
      </c>
      <c r="C37" s="33" t="s">
        <v>301</v>
      </c>
      <c r="D37" s="20">
        <v>20212</v>
      </c>
      <c r="E37" s="3">
        <f t="shared" si="10"/>
        <v>192</v>
      </c>
      <c r="F37" s="19"/>
      <c r="G37" s="4" t="s">
        <v>3</v>
      </c>
      <c r="H37" s="5">
        <f t="shared" si="5"/>
        <v>0</v>
      </c>
      <c r="I37" s="4">
        <v>23</v>
      </c>
      <c r="J37" s="5">
        <f t="shared" si="6"/>
        <v>192</v>
      </c>
      <c r="L37">
        <f t="shared" si="8"/>
        <v>0</v>
      </c>
      <c r="M37">
        <f t="shared" si="9"/>
        <v>192</v>
      </c>
    </row>
    <row r="38" spans="1:13" ht="12.75">
      <c r="A38" s="2" t="str">
        <f t="shared" si="0"/>
        <v>35</v>
      </c>
      <c r="B38" s="2" t="str">
        <f t="shared" si="7"/>
        <v>#</v>
      </c>
      <c r="C38" s="33" t="s">
        <v>153</v>
      </c>
      <c r="D38" s="20">
        <v>17902</v>
      </c>
      <c r="E38" s="3">
        <f t="shared" si="10"/>
        <v>189</v>
      </c>
      <c r="F38" s="19"/>
      <c r="G38" s="4" t="s">
        <v>3</v>
      </c>
      <c r="H38" s="5">
        <f t="shared" si="5"/>
        <v>0</v>
      </c>
      <c r="I38" s="4">
        <v>24</v>
      </c>
      <c r="J38" s="5">
        <f t="shared" si="6"/>
        <v>189</v>
      </c>
      <c r="L38">
        <f t="shared" si="8"/>
        <v>0</v>
      </c>
      <c r="M38">
        <f t="shared" si="9"/>
        <v>189</v>
      </c>
    </row>
    <row r="39" spans="1:13" ht="12.75">
      <c r="A39" s="2" t="str">
        <f t="shared" si="0"/>
        <v>36</v>
      </c>
      <c r="B39" s="2" t="str">
        <f aca="true" t="shared" si="11" ref="B39:B47">TRIM(IF(D39&lt;=V60Cutoff,"%",IF(D39&lt;=V50Cutoff,"#","")))</f>
        <v>#</v>
      </c>
      <c r="C39" s="33" t="s">
        <v>258</v>
      </c>
      <c r="D39" s="20">
        <v>17163</v>
      </c>
      <c r="E39" s="3">
        <f t="shared" si="10"/>
        <v>183</v>
      </c>
      <c r="F39" s="19"/>
      <c r="G39" s="4">
        <v>26</v>
      </c>
      <c r="H39" s="5">
        <f aca="true" t="shared" si="12" ref="H39:H47">IF(OR(G39&gt;=65,ISNUMBER(G39)=FALSE),0,VLOOKUP(G39,PointTable,H$3,TRUE))</f>
        <v>183</v>
      </c>
      <c r="I39" s="4" t="s">
        <v>3</v>
      </c>
      <c r="J39" s="5">
        <f aca="true" t="shared" si="13" ref="J39:J47">IF(OR(I39&gt;=65,ISNUMBER(I39)=FALSE),0,VLOOKUP(I39,PointTable,J$3,TRUE))</f>
        <v>0</v>
      </c>
      <c r="L39">
        <f aca="true" t="shared" si="14" ref="L39:L47">H39</f>
        <v>183</v>
      </c>
      <c r="M39">
        <f aca="true" t="shared" si="15" ref="M39:M47">J39</f>
        <v>0</v>
      </c>
    </row>
    <row r="40" spans="1:13" ht="12.75">
      <c r="A40" s="2" t="str">
        <f t="shared" si="0"/>
        <v>37</v>
      </c>
      <c r="B40" s="2">
        <f t="shared" si="11"/>
      </c>
      <c r="C40" s="33" t="s">
        <v>259</v>
      </c>
      <c r="D40" s="20">
        <v>21264</v>
      </c>
      <c r="E40" s="3">
        <f t="shared" si="10"/>
        <v>180</v>
      </c>
      <c r="F40" s="19"/>
      <c r="G40" s="4">
        <v>27</v>
      </c>
      <c r="H40" s="5">
        <f t="shared" si="12"/>
        <v>180</v>
      </c>
      <c r="I40" s="4" t="s">
        <v>3</v>
      </c>
      <c r="J40" s="5">
        <f t="shared" si="13"/>
        <v>0</v>
      </c>
      <c r="L40">
        <f t="shared" si="14"/>
        <v>180</v>
      </c>
      <c r="M40">
        <f t="shared" si="15"/>
        <v>0</v>
      </c>
    </row>
    <row r="41" spans="1:13" ht="12.75">
      <c r="A41" s="2" t="str">
        <f t="shared" si="0"/>
        <v>38</v>
      </c>
      <c r="B41" s="2">
        <f t="shared" si="11"/>
      </c>
      <c r="C41" s="21" t="s">
        <v>80</v>
      </c>
      <c r="D41" s="20">
        <v>19289</v>
      </c>
      <c r="E41" s="3">
        <f t="shared" si="10"/>
        <v>177</v>
      </c>
      <c r="F41" s="19"/>
      <c r="G41" s="4" t="s">
        <v>3</v>
      </c>
      <c r="H41" s="5">
        <f t="shared" si="12"/>
        <v>0</v>
      </c>
      <c r="I41" s="4">
        <v>28</v>
      </c>
      <c r="J41" s="5">
        <f t="shared" si="13"/>
        <v>177</v>
      </c>
      <c r="L41">
        <f t="shared" si="14"/>
        <v>0</v>
      </c>
      <c r="M41">
        <f t="shared" si="15"/>
        <v>177</v>
      </c>
    </row>
    <row r="42" spans="1:13" ht="12.75">
      <c r="A42" s="2" t="str">
        <f t="shared" si="0"/>
        <v>39</v>
      </c>
      <c r="B42" s="2">
        <f t="shared" si="11"/>
      </c>
      <c r="C42" s="33" t="s">
        <v>302</v>
      </c>
      <c r="D42" s="20">
        <v>21819</v>
      </c>
      <c r="E42" s="3">
        <f t="shared" si="10"/>
        <v>171</v>
      </c>
      <c r="F42" s="19"/>
      <c r="G42" s="4" t="s">
        <v>3</v>
      </c>
      <c r="H42" s="5">
        <f t="shared" si="12"/>
        <v>0</v>
      </c>
      <c r="I42" s="4">
        <v>30</v>
      </c>
      <c r="J42" s="5">
        <f t="shared" si="13"/>
        <v>171</v>
      </c>
      <c r="L42">
        <f t="shared" si="14"/>
        <v>0</v>
      </c>
      <c r="M42">
        <f t="shared" si="15"/>
        <v>171</v>
      </c>
    </row>
    <row r="43" spans="1:13" ht="12.75">
      <c r="A43" s="2" t="str">
        <f t="shared" si="0"/>
        <v>40</v>
      </c>
      <c r="B43" s="2" t="str">
        <f t="shared" si="11"/>
        <v>#</v>
      </c>
      <c r="C43" s="21" t="s">
        <v>115</v>
      </c>
      <c r="D43" s="20">
        <v>17825</v>
      </c>
      <c r="E43" s="3">
        <f t="shared" si="10"/>
        <v>168</v>
      </c>
      <c r="F43" s="19"/>
      <c r="G43" s="4" t="s">
        <v>3</v>
      </c>
      <c r="H43" s="5">
        <f t="shared" si="12"/>
        <v>0</v>
      </c>
      <c r="I43" s="4">
        <v>31</v>
      </c>
      <c r="J43" s="5">
        <f t="shared" si="13"/>
        <v>168</v>
      </c>
      <c r="L43">
        <f t="shared" si="14"/>
        <v>0</v>
      </c>
      <c r="M43">
        <f t="shared" si="15"/>
        <v>168</v>
      </c>
    </row>
    <row r="44" spans="1:13" ht="12.75">
      <c r="A44" s="2" t="str">
        <f t="shared" si="0"/>
        <v>41</v>
      </c>
      <c r="B44" s="2">
        <f t="shared" si="11"/>
      </c>
      <c r="C44" s="33" t="s">
        <v>303</v>
      </c>
      <c r="D44" s="20">
        <v>19316</v>
      </c>
      <c r="E44" s="3">
        <f t="shared" si="10"/>
        <v>165</v>
      </c>
      <c r="F44" s="19"/>
      <c r="G44" s="4" t="s">
        <v>3</v>
      </c>
      <c r="H44" s="5">
        <f t="shared" si="12"/>
        <v>0</v>
      </c>
      <c r="I44" s="4">
        <v>32</v>
      </c>
      <c r="J44" s="5">
        <f t="shared" si="13"/>
        <v>165</v>
      </c>
      <c r="L44">
        <f t="shared" si="14"/>
        <v>0</v>
      </c>
      <c r="M44">
        <f t="shared" si="15"/>
        <v>165</v>
      </c>
    </row>
    <row r="45" spans="1:13" ht="12.75">
      <c r="A45" s="2" t="str">
        <f t="shared" si="0"/>
        <v>42</v>
      </c>
      <c r="B45" s="2">
        <f t="shared" si="11"/>
      </c>
      <c r="C45" s="33" t="s">
        <v>304</v>
      </c>
      <c r="D45" s="20">
        <v>20095</v>
      </c>
      <c r="E45" s="3">
        <f t="shared" si="10"/>
        <v>100</v>
      </c>
      <c r="F45" s="19"/>
      <c r="G45" s="4" t="s">
        <v>3</v>
      </c>
      <c r="H45" s="5">
        <f t="shared" si="12"/>
        <v>0</v>
      </c>
      <c r="I45" s="4">
        <v>33</v>
      </c>
      <c r="J45" s="5">
        <f t="shared" si="13"/>
        <v>100</v>
      </c>
      <c r="L45">
        <f t="shared" si="14"/>
        <v>0</v>
      </c>
      <c r="M45">
        <f t="shared" si="15"/>
        <v>100</v>
      </c>
    </row>
    <row r="46" spans="1:13" ht="12.75">
      <c r="A46" s="2" t="str">
        <f t="shared" si="0"/>
        <v>43</v>
      </c>
      <c r="B46" s="2" t="str">
        <f t="shared" si="11"/>
        <v>#</v>
      </c>
      <c r="C46" s="21" t="s">
        <v>204</v>
      </c>
      <c r="D46" s="20">
        <v>18137</v>
      </c>
      <c r="E46" s="3">
        <f t="shared" si="10"/>
        <v>99</v>
      </c>
      <c r="F46" s="19"/>
      <c r="G46" s="4" t="s">
        <v>3</v>
      </c>
      <c r="H46" s="5">
        <f t="shared" si="12"/>
        <v>0</v>
      </c>
      <c r="I46" s="4">
        <v>34</v>
      </c>
      <c r="J46" s="5">
        <f t="shared" si="13"/>
        <v>99</v>
      </c>
      <c r="L46">
        <f t="shared" si="14"/>
        <v>0</v>
      </c>
      <c r="M46">
        <f t="shared" si="15"/>
        <v>99</v>
      </c>
    </row>
    <row r="47" spans="1:13" ht="12.75">
      <c r="A47" s="2" t="str">
        <f t="shared" si="0"/>
        <v>44</v>
      </c>
      <c r="B47" s="2" t="str">
        <f t="shared" si="11"/>
        <v>#</v>
      </c>
      <c r="C47" s="33" t="s">
        <v>305</v>
      </c>
      <c r="D47" s="20">
        <v>19159</v>
      </c>
      <c r="E47" s="3">
        <f t="shared" si="10"/>
        <v>98</v>
      </c>
      <c r="F47" s="19"/>
      <c r="G47" s="4" t="s">
        <v>3</v>
      </c>
      <c r="H47" s="5">
        <f t="shared" si="12"/>
        <v>0</v>
      </c>
      <c r="I47" s="4">
        <v>35</v>
      </c>
      <c r="J47" s="5">
        <f t="shared" si="13"/>
        <v>98</v>
      </c>
      <c r="L47">
        <f t="shared" si="14"/>
        <v>0</v>
      </c>
      <c r="M47">
        <f t="shared" si="15"/>
        <v>98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 &amp;A</oddHeader>
    <oddFooter>&amp;L&amp;"Arial,Bold"% Vet-60      # Vet-50
* Permanent Resident
Total = Best 2 results plus Veteran Worlds&amp;CPage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9" t="s">
        <v>222</v>
      </c>
      <c r="H1" s="10"/>
      <c r="I1" s="9" t="s">
        <v>271</v>
      </c>
      <c r="J1" s="10"/>
    </row>
    <row r="2" spans="1:11" s="11" customFormat="1" ht="15.75" customHeight="1">
      <c r="A2" s="7"/>
      <c r="B2" s="7"/>
      <c r="C2" s="12"/>
      <c r="D2" s="12"/>
      <c r="E2" s="8"/>
      <c r="F2" s="9" t="s">
        <v>218</v>
      </c>
      <c r="G2" s="13" t="s">
        <v>220</v>
      </c>
      <c r="H2" s="10" t="s">
        <v>223</v>
      </c>
      <c r="I2" s="13" t="s">
        <v>220</v>
      </c>
      <c r="J2" s="10" t="s">
        <v>272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14">
        <f>COLUMN()</f>
        <v>9</v>
      </c>
      <c r="J3" s="15">
        <f>HLOOKUP(I2,PointTableHeader,2,FALSE)</f>
        <v>10</v>
      </c>
    </row>
    <row r="4" spans="1:13" ht="12.75">
      <c r="A4" s="2" t="str">
        <f aca="true" t="shared" si="0" ref="A4:A43">IF(E4=0,"",IF(E4=E3,A3,ROW()-3&amp;IF(E4=E5,"T","")))</f>
        <v>1</v>
      </c>
      <c r="B4" s="2" t="str">
        <f aca="true" t="shared" si="1" ref="B4:B29">TRIM(IF(D4&lt;=V60Cutoff,"%",IF(D4&lt;=V50Cutoff,"#","")))</f>
        <v>#</v>
      </c>
      <c r="C4" s="21" t="s">
        <v>210</v>
      </c>
      <c r="D4" s="20">
        <v>18847</v>
      </c>
      <c r="E4" s="3">
        <f aca="true" t="shared" si="2" ref="E4:E35">F4+LARGE($L4:$M4,1)+LARGE($L4:$M4,2)</f>
        <v>1110</v>
      </c>
      <c r="F4" s="19"/>
      <c r="G4" s="4">
        <v>3</v>
      </c>
      <c r="H4" s="5">
        <f aca="true" t="shared" si="3" ref="H4:H29">IF(OR(G4&gt;=65,ISNUMBER(G4)=FALSE),0,VLOOKUP(G4,PointTable,H$3,TRUE))</f>
        <v>510</v>
      </c>
      <c r="I4" s="4">
        <v>1</v>
      </c>
      <c r="J4" s="5">
        <f aca="true" t="shared" si="4" ref="J4:J29">IF(OR(I4&gt;=65,ISNUMBER(I4)=FALSE),0,VLOOKUP(I4,PointTable,J$3,TRUE))</f>
        <v>600</v>
      </c>
      <c r="L4">
        <f aca="true" t="shared" si="5" ref="L4:L29">H4</f>
        <v>510</v>
      </c>
      <c r="M4">
        <f aca="true" t="shared" si="6" ref="M4:M29">J4</f>
        <v>600</v>
      </c>
    </row>
    <row r="5" spans="1:13" ht="12.75">
      <c r="A5" s="2" t="str">
        <f t="shared" si="0"/>
        <v>2</v>
      </c>
      <c r="B5" s="2" t="str">
        <f t="shared" si="1"/>
        <v>%</v>
      </c>
      <c r="C5" s="21" t="s">
        <v>57</v>
      </c>
      <c r="D5" s="20">
        <v>15248</v>
      </c>
      <c r="E5" s="3">
        <f t="shared" si="2"/>
        <v>924</v>
      </c>
      <c r="F5" s="19"/>
      <c r="G5" s="4">
        <v>7</v>
      </c>
      <c r="H5" s="5">
        <f t="shared" si="3"/>
        <v>414</v>
      </c>
      <c r="I5" s="4">
        <v>3</v>
      </c>
      <c r="J5" s="5">
        <f t="shared" si="4"/>
        <v>510</v>
      </c>
      <c r="L5">
        <f t="shared" si="5"/>
        <v>414</v>
      </c>
      <c r="M5">
        <f t="shared" si="6"/>
        <v>510</v>
      </c>
    </row>
    <row r="6" spans="1:13" ht="12.75">
      <c r="A6" s="2" t="str">
        <f t="shared" si="0"/>
        <v>3</v>
      </c>
      <c r="B6" s="2" t="str">
        <f t="shared" si="1"/>
        <v>#</v>
      </c>
      <c r="C6" s="21" t="s">
        <v>129</v>
      </c>
      <c r="D6" s="20">
        <v>17702</v>
      </c>
      <c r="E6" s="3">
        <f t="shared" si="2"/>
        <v>835.5</v>
      </c>
      <c r="F6" s="19"/>
      <c r="G6" s="4">
        <v>5.5</v>
      </c>
      <c r="H6" s="5">
        <f t="shared" si="3"/>
        <v>418.5</v>
      </c>
      <c r="I6" s="4">
        <v>6</v>
      </c>
      <c r="J6" s="5">
        <f t="shared" si="4"/>
        <v>417</v>
      </c>
      <c r="L6">
        <f t="shared" si="5"/>
        <v>418.5</v>
      </c>
      <c r="M6">
        <f t="shared" si="6"/>
        <v>417</v>
      </c>
    </row>
    <row r="7" spans="1:13" ht="12.75">
      <c r="A7" s="2" t="str">
        <f t="shared" si="0"/>
        <v>4</v>
      </c>
      <c r="B7" s="2" t="str">
        <f t="shared" si="1"/>
        <v>#</v>
      </c>
      <c r="C7" s="21" t="s">
        <v>61</v>
      </c>
      <c r="D7" s="20">
        <v>18346</v>
      </c>
      <c r="E7" s="3">
        <f t="shared" si="2"/>
        <v>822</v>
      </c>
      <c r="F7" s="19"/>
      <c r="G7" s="4">
        <v>3</v>
      </c>
      <c r="H7" s="5">
        <f t="shared" si="3"/>
        <v>510</v>
      </c>
      <c r="I7" s="4">
        <v>12</v>
      </c>
      <c r="J7" s="5">
        <f t="shared" si="4"/>
        <v>312</v>
      </c>
      <c r="L7">
        <f t="shared" si="5"/>
        <v>510</v>
      </c>
      <c r="M7">
        <f t="shared" si="6"/>
        <v>312</v>
      </c>
    </row>
    <row r="8" spans="1:13" ht="12.75">
      <c r="A8" s="2" t="str">
        <f t="shared" si="0"/>
        <v>5</v>
      </c>
      <c r="B8" s="2">
        <f t="shared" si="1"/>
      </c>
      <c r="C8" s="21" t="s">
        <v>127</v>
      </c>
      <c r="D8" s="20">
        <v>22203</v>
      </c>
      <c r="E8" s="3">
        <f t="shared" si="2"/>
        <v>813</v>
      </c>
      <c r="F8" s="19"/>
      <c r="G8" s="4">
        <v>15</v>
      </c>
      <c r="H8" s="5">
        <f t="shared" si="3"/>
        <v>303</v>
      </c>
      <c r="I8" s="4">
        <v>3</v>
      </c>
      <c r="J8" s="5">
        <f t="shared" si="4"/>
        <v>510</v>
      </c>
      <c r="L8">
        <f t="shared" si="5"/>
        <v>303</v>
      </c>
      <c r="M8">
        <f t="shared" si="6"/>
        <v>510</v>
      </c>
    </row>
    <row r="9" spans="1:13" ht="12.75">
      <c r="A9" s="2" t="str">
        <f t="shared" si="0"/>
        <v>6</v>
      </c>
      <c r="B9" s="2">
        <f t="shared" si="1"/>
      </c>
      <c r="C9" s="21" t="s">
        <v>88</v>
      </c>
      <c r="D9" s="20">
        <v>20629</v>
      </c>
      <c r="E9" s="3">
        <f t="shared" si="2"/>
        <v>732</v>
      </c>
      <c r="F9" s="19"/>
      <c r="G9" s="4">
        <v>10</v>
      </c>
      <c r="H9" s="5">
        <f t="shared" si="3"/>
        <v>318</v>
      </c>
      <c r="I9" s="4">
        <v>7</v>
      </c>
      <c r="J9" s="5">
        <f t="shared" si="4"/>
        <v>414</v>
      </c>
      <c r="L9">
        <f t="shared" si="5"/>
        <v>318</v>
      </c>
      <c r="M9">
        <f t="shared" si="6"/>
        <v>414</v>
      </c>
    </row>
    <row r="10" spans="1:13" ht="12.75">
      <c r="A10" s="2" t="str">
        <f t="shared" si="0"/>
        <v>7T</v>
      </c>
      <c r="B10" s="2" t="str">
        <f t="shared" si="1"/>
        <v>#</v>
      </c>
      <c r="C10" s="21" t="s">
        <v>96</v>
      </c>
      <c r="D10" s="20">
        <v>18945</v>
      </c>
      <c r="E10" s="3">
        <f t="shared" si="2"/>
        <v>630</v>
      </c>
      <c r="F10" s="19"/>
      <c r="G10" s="4">
        <v>11</v>
      </c>
      <c r="H10" s="5">
        <f t="shared" si="3"/>
        <v>315</v>
      </c>
      <c r="I10" s="4">
        <v>11</v>
      </c>
      <c r="J10" s="5">
        <f t="shared" si="4"/>
        <v>315</v>
      </c>
      <c r="L10">
        <f t="shared" si="5"/>
        <v>315</v>
      </c>
      <c r="M10">
        <f t="shared" si="6"/>
        <v>315</v>
      </c>
    </row>
    <row r="11" spans="1:13" ht="12.75">
      <c r="A11" s="2" t="str">
        <f t="shared" si="0"/>
        <v>7T</v>
      </c>
      <c r="B11" s="2" t="str">
        <f t="shared" si="1"/>
        <v>#</v>
      </c>
      <c r="C11" s="21" t="s">
        <v>102</v>
      </c>
      <c r="D11" s="20">
        <v>18787</v>
      </c>
      <c r="E11" s="3">
        <f t="shared" si="2"/>
        <v>630</v>
      </c>
      <c r="F11" s="19"/>
      <c r="G11" s="4">
        <v>9</v>
      </c>
      <c r="H11" s="5">
        <f t="shared" si="3"/>
        <v>321</v>
      </c>
      <c r="I11" s="4">
        <v>13</v>
      </c>
      <c r="J11" s="5">
        <f t="shared" si="4"/>
        <v>309</v>
      </c>
      <c r="L11">
        <f t="shared" si="5"/>
        <v>321</v>
      </c>
      <c r="M11">
        <f t="shared" si="6"/>
        <v>309</v>
      </c>
    </row>
    <row r="12" spans="1:13" ht="12.75">
      <c r="A12" s="2" t="str">
        <f t="shared" si="0"/>
        <v>9</v>
      </c>
      <c r="B12" s="2">
        <f>TRIM(IF(D12&lt;=V60Cutoff,"%",IF(D12&lt;=V50Cutoff,"#","")))</f>
      </c>
      <c r="C12" s="21" t="s">
        <v>95</v>
      </c>
      <c r="D12" s="20">
        <v>21856</v>
      </c>
      <c r="E12" s="3">
        <f t="shared" si="2"/>
        <v>600</v>
      </c>
      <c r="F12" s="19"/>
      <c r="G12" s="4">
        <v>1</v>
      </c>
      <c r="H12" s="5">
        <f t="shared" si="3"/>
        <v>600</v>
      </c>
      <c r="I12" s="4" t="s">
        <v>3</v>
      </c>
      <c r="J12" s="5">
        <f t="shared" si="4"/>
        <v>0</v>
      </c>
      <c r="L12">
        <f t="shared" si="5"/>
        <v>600</v>
      </c>
      <c r="M12">
        <f t="shared" si="6"/>
        <v>0</v>
      </c>
    </row>
    <row r="13" spans="1:13" ht="12.75">
      <c r="A13" s="2" t="str">
        <f t="shared" si="0"/>
        <v>10T</v>
      </c>
      <c r="B13" s="2">
        <f t="shared" si="1"/>
      </c>
      <c r="C13" s="21" t="s">
        <v>144</v>
      </c>
      <c r="D13" s="20">
        <v>21637</v>
      </c>
      <c r="E13" s="3">
        <f t="shared" si="2"/>
        <v>552</v>
      </c>
      <c r="F13" s="19"/>
      <c r="G13" s="4" t="s">
        <v>3</v>
      </c>
      <c r="H13" s="5">
        <f t="shared" si="3"/>
        <v>0</v>
      </c>
      <c r="I13" s="4">
        <v>2</v>
      </c>
      <c r="J13" s="5">
        <f t="shared" si="4"/>
        <v>552</v>
      </c>
      <c r="L13">
        <f t="shared" si="5"/>
        <v>0</v>
      </c>
      <c r="M13">
        <f t="shared" si="6"/>
        <v>552</v>
      </c>
    </row>
    <row r="14" spans="1:13" ht="12.75">
      <c r="A14" s="2" t="str">
        <f t="shared" si="0"/>
        <v>10T</v>
      </c>
      <c r="B14" s="2">
        <f t="shared" si="1"/>
      </c>
      <c r="C14" s="21" t="s">
        <v>97</v>
      </c>
      <c r="D14" s="20">
        <v>21754</v>
      </c>
      <c r="E14" s="3">
        <f t="shared" si="2"/>
        <v>552</v>
      </c>
      <c r="F14" s="19"/>
      <c r="G14" s="4">
        <v>2</v>
      </c>
      <c r="H14" s="5">
        <f t="shared" si="3"/>
        <v>552</v>
      </c>
      <c r="I14" s="4" t="s">
        <v>3</v>
      </c>
      <c r="J14" s="5">
        <f t="shared" si="4"/>
        <v>0</v>
      </c>
      <c r="L14">
        <f t="shared" si="5"/>
        <v>552</v>
      </c>
      <c r="M14">
        <f t="shared" si="6"/>
        <v>0</v>
      </c>
    </row>
    <row r="15" spans="1:13" ht="12.75">
      <c r="A15" s="2" t="str">
        <f t="shared" si="0"/>
        <v>12</v>
      </c>
      <c r="B15" s="2">
        <f t="shared" si="1"/>
      </c>
      <c r="C15" s="21" t="s">
        <v>205</v>
      </c>
      <c r="D15" s="20">
        <v>20243</v>
      </c>
      <c r="E15" s="3">
        <f t="shared" si="2"/>
        <v>510</v>
      </c>
      <c r="F15" s="19"/>
      <c r="G15" s="4">
        <v>14</v>
      </c>
      <c r="H15" s="5">
        <f t="shared" si="3"/>
        <v>306</v>
      </c>
      <c r="I15" s="4">
        <v>19</v>
      </c>
      <c r="J15" s="5">
        <f t="shared" si="4"/>
        <v>204</v>
      </c>
      <c r="L15">
        <f t="shared" si="5"/>
        <v>306</v>
      </c>
      <c r="M15">
        <f t="shared" si="6"/>
        <v>204</v>
      </c>
    </row>
    <row r="16" spans="1:13" ht="12.75">
      <c r="A16" s="2" t="str">
        <f t="shared" si="0"/>
        <v>13</v>
      </c>
      <c r="B16" s="2" t="str">
        <f t="shared" si="1"/>
        <v>#</v>
      </c>
      <c r="C16" s="21" t="s">
        <v>208</v>
      </c>
      <c r="D16" s="20">
        <v>18000</v>
      </c>
      <c r="E16" s="3">
        <f t="shared" si="2"/>
        <v>504</v>
      </c>
      <c r="F16" s="19"/>
      <c r="G16" s="4">
        <v>13</v>
      </c>
      <c r="H16" s="5">
        <f t="shared" si="3"/>
        <v>309</v>
      </c>
      <c r="I16" s="4">
        <v>22</v>
      </c>
      <c r="J16" s="5">
        <f t="shared" si="4"/>
        <v>195</v>
      </c>
      <c r="L16">
        <f t="shared" si="5"/>
        <v>309</v>
      </c>
      <c r="M16">
        <f t="shared" si="6"/>
        <v>195</v>
      </c>
    </row>
    <row r="17" spans="1:13" ht="12.75">
      <c r="A17" s="2" t="str">
        <f t="shared" si="0"/>
        <v>14</v>
      </c>
      <c r="B17" s="2">
        <f t="shared" si="1"/>
      </c>
      <c r="C17" s="21" t="s">
        <v>128</v>
      </c>
      <c r="D17" s="20">
        <v>19386</v>
      </c>
      <c r="E17" s="3">
        <f t="shared" si="2"/>
        <v>489</v>
      </c>
      <c r="F17" s="19"/>
      <c r="G17" s="4">
        <v>16</v>
      </c>
      <c r="H17" s="5">
        <f t="shared" si="3"/>
        <v>300</v>
      </c>
      <c r="I17" s="4">
        <v>24</v>
      </c>
      <c r="J17" s="5">
        <f t="shared" si="4"/>
        <v>189</v>
      </c>
      <c r="L17">
        <f t="shared" si="5"/>
        <v>300</v>
      </c>
      <c r="M17">
        <f t="shared" si="6"/>
        <v>189</v>
      </c>
    </row>
    <row r="18" spans="1:13" ht="12.75">
      <c r="A18" s="2" t="str">
        <f t="shared" si="0"/>
        <v>15</v>
      </c>
      <c r="B18" s="2">
        <f t="shared" si="1"/>
      </c>
      <c r="C18" s="21" t="s">
        <v>201</v>
      </c>
      <c r="D18" s="20">
        <v>22177</v>
      </c>
      <c r="E18" s="3">
        <f t="shared" si="2"/>
        <v>420</v>
      </c>
      <c r="F18" s="19"/>
      <c r="G18" s="4" t="s">
        <v>3</v>
      </c>
      <c r="H18" s="5">
        <f t="shared" si="3"/>
        <v>0</v>
      </c>
      <c r="I18" s="4">
        <v>5</v>
      </c>
      <c r="J18" s="5">
        <f t="shared" si="4"/>
        <v>420</v>
      </c>
      <c r="L18">
        <f t="shared" si="5"/>
        <v>0</v>
      </c>
      <c r="M18">
        <f t="shared" si="6"/>
        <v>420</v>
      </c>
    </row>
    <row r="19" spans="1:13" ht="12.75">
      <c r="A19" s="2" t="str">
        <f t="shared" si="0"/>
        <v>16</v>
      </c>
      <c r="B19" s="2">
        <f t="shared" si="1"/>
      </c>
      <c r="C19" s="21" t="s">
        <v>126</v>
      </c>
      <c r="D19" s="20">
        <v>21942</v>
      </c>
      <c r="E19" s="3">
        <f t="shared" si="2"/>
        <v>418.5</v>
      </c>
      <c r="F19" s="19"/>
      <c r="G19" s="4">
        <v>5.5</v>
      </c>
      <c r="H19" s="5">
        <f t="shared" si="3"/>
        <v>418.5</v>
      </c>
      <c r="I19" s="4" t="s">
        <v>3</v>
      </c>
      <c r="J19" s="5">
        <f t="shared" si="4"/>
        <v>0</v>
      </c>
      <c r="L19">
        <f t="shared" si="5"/>
        <v>418.5</v>
      </c>
      <c r="M19">
        <f t="shared" si="6"/>
        <v>0</v>
      </c>
    </row>
    <row r="20" spans="1:13" ht="12.75">
      <c r="A20" s="2" t="str">
        <f t="shared" si="0"/>
        <v>17T</v>
      </c>
      <c r="B20" s="2">
        <f t="shared" si="1"/>
      </c>
      <c r="C20" s="33" t="s">
        <v>261</v>
      </c>
      <c r="D20" s="20">
        <v>22317</v>
      </c>
      <c r="E20" s="3">
        <f t="shared" si="2"/>
        <v>411</v>
      </c>
      <c r="F20" s="19"/>
      <c r="G20" s="4">
        <v>19</v>
      </c>
      <c r="H20" s="5">
        <f t="shared" si="3"/>
        <v>204</v>
      </c>
      <c r="I20" s="4">
        <v>18</v>
      </c>
      <c r="J20" s="5">
        <f t="shared" si="4"/>
        <v>207</v>
      </c>
      <c r="L20">
        <f t="shared" si="5"/>
        <v>204</v>
      </c>
      <c r="M20">
        <f t="shared" si="6"/>
        <v>207</v>
      </c>
    </row>
    <row r="21" spans="1:13" ht="12.75">
      <c r="A21" s="2" t="str">
        <f t="shared" si="0"/>
        <v>17T</v>
      </c>
      <c r="B21" s="2">
        <f t="shared" si="1"/>
      </c>
      <c r="C21" s="21" t="s">
        <v>81</v>
      </c>
      <c r="D21" s="20">
        <v>19345</v>
      </c>
      <c r="E21" s="3">
        <f t="shared" si="2"/>
        <v>411</v>
      </c>
      <c r="F21" s="19"/>
      <c r="G21" s="4" t="s">
        <v>3</v>
      </c>
      <c r="H21" s="5">
        <f t="shared" si="3"/>
        <v>0</v>
      </c>
      <c r="I21" s="4">
        <v>8</v>
      </c>
      <c r="J21" s="5">
        <f t="shared" si="4"/>
        <v>411</v>
      </c>
      <c r="L21">
        <f t="shared" si="5"/>
        <v>0</v>
      </c>
      <c r="M21">
        <f t="shared" si="6"/>
        <v>411</v>
      </c>
    </row>
    <row r="22" spans="1:13" ht="12.75">
      <c r="A22" s="2" t="str">
        <f t="shared" si="0"/>
        <v>19</v>
      </c>
      <c r="B22" s="2">
        <f t="shared" si="1"/>
      </c>
      <c r="C22" s="21" t="s">
        <v>207</v>
      </c>
      <c r="D22" s="20">
        <v>19872</v>
      </c>
      <c r="E22" s="3">
        <f t="shared" si="2"/>
        <v>408</v>
      </c>
      <c r="F22" s="19"/>
      <c r="G22" s="4">
        <v>18</v>
      </c>
      <c r="H22" s="5">
        <f t="shared" si="3"/>
        <v>207</v>
      </c>
      <c r="I22" s="4">
        <v>20</v>
      </c>
      <c r="J22" s="5">
        <f t="shared" si="4"/>
        <v>201</v>
      </c>
      <c r="L22">
        <f t="shared" si="5"/>
        <v>207</v>
      </c>
      <c r="M22">
        <f t="shared" si="6"/>
        <v>201</v>
      </c>
    </row>
    <row r="23" spans="1:13" ht="12.75">
      <c r="A23" s="2" t="str">
        <f t="shared" si="0"/>
        <v>20</v>
      </c>
      <c r="B23" s="2">
        <f t="shared" si="1"/>
      </c>
      <c r="C23" s="21" t="s">
        <v>83</v>
      </c>
      <c r="D23" s="20">
        <v>19733</v>
      </c>
      <c r="E23" s="3">
        <f t="shared" si="2"/>
        <v>405</v>
      </c>
      <c r="F23" s="19"/>
      <c r="G23" s="4">
        <v>22</v>
      </c>
      <c r="H23" s="5">
        <f t="shared" si="3"/>
        <v>195</v>
      </c>
      <c r="I23" s="4">
        <v>17</v>
      </c>
      <c r="J23" s="5">
        <f t="shared" si="4"/>
        <v>210</v>
      </c>
      <c r="L23">
        <f t="shared" si="5"/>
        <v>195</v>
      </c>
      <c r="M23">
        <f t="shared" si="6"/>
        <v>210</v>
      </c>
    </row>
    <row r="24" spans="1:13" ht="12.75">
      <c r="A24" s="2" t="str">
        <f t="shared" si="0"/>
        <v>21</v>
      </c>
      <c r="B24" s="2" t="str">
        <f t="shared" si="1"/>
        <v>%</v>
      </c>
      <c r="C24" s="21" t="s">
        <v>162</v>
      </c>
      <c r="D24" s="20">
        <v>12561</v>
      </c>
      <c r="E24" s="3">
        <f t="shared" si="2"/>
        <v>381</v>
      </c>
      <c r="F24" s="19"/>
      <c r="G24" s="4">
        <v>20</v>
      </c>
      <c r="H24" s="5">
        <f t="shared" si="3"/>
        <v>201</v>
      </c>
      <c r="I24" s="4">
        <v>27</v>
      </c>
      <c r="J24" s="5">
        <f t="shared" si="4"/>
        <v>180</v>
      </c>
      <c r="L24">
        <f t="shared" si="5"/>
        <v>201</v>
      </c>
      <c r="M24">
        <f t="shared" si="6"/>
        <v>180</v>
      </c>
    </row>
    <row r="25" spans="1:13" ht="12.75">
      <c r="A25" s="2" t="str">
        <f t="shared" si="0"/>
        <v>22</v>
      </c>
      <c r="B25" s="2" t="str">
        <f t="shared" si="1"/>
        <v>%</v>
      </c>
      <c r="C25" s="33" t="s">
        <v>262</v>
      </c>
      <c r="D25" s="20">
        <v>13416</v>
      </c>
      <c r="E25" s="3">
        <f t="shared" si="2"/>
        <v>372</v>
      </c>
      <c r="F25" s="19"/>
      <c r="G25" s="4">
        <v>21</v>
      </c>
      <c r="H25" s="5">
        <f t="shared" si="3"/>
        <v>198</v>
      </c>
      <c r="I25" s="4">
        <v>29</v>
      </c>
      <c r="J25" s="5">
        <f t="shared" si="4"/>
        <v>174</v>
      </c>
      <c r="L25">
        <f t="shared" si="5"/>
        <v>198</v>
      </c>
      <c r="M25">
        <f t="shared" si="6"/>
        <v>174</v>
      </c>
    </row>
    <row r="26" spans="1:13" ht="12.75">
      <c r="A26" s="2" t="str">
        <f t="shared" si="0"/>
        <v>23</v>
      </c>
      <c r="B26" s="2" t="str">
        <f t="shared" si="1"/>
        <v>#</v>
      </c>
      <c r="C26" s="33" t="s">
        <v>143</v>
      </c>
      <c r="D26" s="20">
        <v>18298</v>
      </c>
      <c r="E26" s="3">
        <f t="shared" si="2"/>
        <v>357</v>
      </c>
      <c r="F26" s="19"/>
      <c r="G26" s="4">
        <v>23</v>
      </c>
      <c r="H26" s="5">
        <f t="shared" si="3"/>
        <v>192</v>
      </c>
      <c r="I26" s="4">
        <v>32</v>
      </c>
      <c r="J26" s="5">
        <f t="shared" si="4"/>
        <v>165</v>
      </c>
      <c r="L26">
        <f t="shared" si="5"/>
        <v>192</v>
      </c>
      <c r="M26">
        <f t="shared" si="6"/>
        <v>165</v>
      </c>
    </row>
    <row r="27" spans="1:13" ht="12.75">
      <c r="A27" s="2" t="str">
        <f t="shared" si="0"/>
        <v>24</v>
      </c>
      <c r="B27" s="2" t="str">
        <f t="shared" si="1"/>
        <v>#</v>
      </c>
      <c r="C27" s="33" t="s">
        <v>264</v>
      </c>
      <c r="D27" s="20">
        <v>16608</v>
      </c>
      <c r="E27" s="3">
        <f t="shared" si="2"/>
        <v>354</v>
      </c>
      <c r="F27" s="19"/>
      <c r="G27" s="4">
        <v>25</v>
      </c>
      <c r="H27" s="5">
        <f t="shared" si="3"/>
        <v>186</v>
      </c>
      <c r="I27" s="4">
        <v>31</v>
      </c>
      <c r="J27" s="5">
        <f t="shared" si="4"/>
        <v>168</v>
      </c>
      <c r="L27">
        <f t="shared" si="5"/>
        <v>186</v>
      </c>
      <c r="M27">
        <f t="shared" si="6"/>
        <v>168</v>
      </c>
    </row>
    <row r="28" spans="1:13" ht="12.75">
      <c r="A28" s="2" t="str">
        <f t="shared" si="0"/>
        <v>25</v>
      </c>
      <c r="B28" s="2">
        <f t="shared" si="1"/>
      </c>
      <c r="C28" s="33" t="s">
        <v>306</v>
      </c>
      <c r="D28" s="20">
        <v>21893</v>
      </c>
      <c r="E28" s="3">
        <f t="shared" si="2"/>
        <v>321</v>
      </c>
      <c r="F28" s="19"/>
      <c r="G28" s="4" t="s">
        <v>3</v>
      </c>
      <c r="H28" s="5">
        <f t="shared" si="3"/>
        <v>0</v>
      </c>
      <c r="I28" s="4">
        <v>9</v>
      </c>
      <c r="J28" s="5">
        <f t="shared" si="4"/>
        <v>321</v>
      </c>
      <c r="L28">
        <f t="shared" si="5"/>
        <v>0</v>
      </c>
      <c r="M28">
        <f t="shared" si="6"/>
        <v>321</v>
      </c>
    </row>
    <row r="29" spans="1:13" ht="12.75">
      <c r="A29" s="2" t="str">
        <f t="shared" si="0"/>
        <v>26</v>
      </c>
      <c r="B29" s="2">
        <f t="shared" si="1"/>
      </c>
      <c r="C29" s="21" t="s">
        <v>65</v>
      </c>
      <c r="D29" s="20">
        <v>20510</v>
      </c>
      <c r="E29" s="3">
        <f t="shared" si="2"/>
        <v>318</v>
      </c>
      <c r="F29" s="19"/>
      <c r="G29" s="4" t="s">
        <v>3</v>
      </c>
      <c r="H29" s="5">
        <f t="shared" si="3"/>
        <v>0</v>
      </c>
      <c r="I29" s="4">
        <v>10</v>
      </c>
      <c r="J29" s="5">
        <f t="shared" si="4"/>
        <v>318</v>
      </c>
      <c r="L29">
        <f t="shared" si="5"/>
        <v>0</v>
      </c>
      <c r="M29">
        <f t="shared" si="6"/>
        <v>318</v>
      </c>
    </row>
    <row r="30" spans="1:13" ht="12.75">
      <c r="A30" s="2" t="str">
        <f t="shared" si="0"/>
        <v>27</v>
      </c>
      <c r="B30" s="2">
        <f aca="true" t="shared" si="7" ref="B30:B36">TRIM(IF(D30&lt;=V60Cutoff,"%",IF(D30&lt;=V50Cutoff,"#","")))</f>
      </c>
      <c r="C30" s="21" t="s">
        <v>63</v>
      </c>
      <c r="D30" s="20">
        <v>20311</v>
      </c>
      <c r="E30" s="3">
        <f t="shared" si="2"/>
        <v>312</v>
      </c>
      <c r="F30" s="19"/>
      <c r="G30" s="4">
        <v>12</v>
      </c>
      <c r="H30" s="5">
        <f aca="true" t="shared" si="8" ref="H30:H43">IF(OR(G30&gt;=65,ISNUMBER(G30)=FALSE),0,VLOOKUP(G30,PointTable,H$3,TRUE))</f>
        <v>312</v>
      </c>
      <c r="I30" s="4" t="s">
        <v>3</v>
      </c>
      <c r="J30" s="5">
        <f aca="true" t="shared" si="9" ref="J30:J43">IF(OR(I30&gt;=65,ISNUMBER(I30)=FALSE),0,VLOOKUP(I30,PointTable,J$3,TRUE))</f>
        <v>0</v>
      </c>
      <c r="L30">
        <f aca="true" t="shared" si="10" ref="L30:L36">H30</f>
        <v>312</v>
      </c>
      <c r="M30">
        <f aca="true" t="shared" si="11" ref="M30:M36">J30</f>
        <v>0</v>
      </c>
    </row>
    <row r="31" spans="1:13" ht="12.75">
      <c r="A31" s="2" t="str">
        <f t="shared" si="0"/>
        <v>28</v>
      </c>
      <c r="B31" s="2">
        <f t="shared" si="7"/>
      </c>
      <c r="C31" s="21" t="s">
        <v>206</v>
      </c>
      <c r="D31" s="20">
        <v>21950</v>
      </c>
      <c r="E31" s="3">
        <f t="shared" si="2"/>
        <v>306</v>
      </c>
      <c r="F31" s="19"/>
      <c r="G31" s="4" t="s">
        <v>3</v>
      </c>
      <c r="H31" s="5">
        <f t="shared" si="8"/>
        <v>0</v>
      </c>
      <c r="I31" s="4">
        <v>14</v>
      </c>
      <c r="J31" s="5">
        <f t="shared" si="9"/>
        <v>306</v>
      </c>
      <c r="L31">
        <f t="shared" si="10"/>
        <v>0</v>
      </c>
      <c r="M31">
        <f t="shared" si="11"/>
        <v>306</v>
      </c>
    </row>
    <row r="32" spans="1:13" ht="12.75">
      <c r="A32" s="2" t="str">
        <f t="shared" si="0"/>
        <v>29</v>
      </c>
      <c r="B32" s="2">
        <f t="shared" si="7"/>
      </c>
      <c r="C32" s="33" t="s">
        <v>301</v>
      </c>
      <c r="D32" s="20">
        <v>20212</v>
      </c>
      <c r="E32" s="3">
        <f t="shared" si="2"/>
        <v>303</v>
      </c>
      <c r="F32" s="19"/>
      <c r="G32" s="4" t="s">
        <v>3</v>
      </c>
      <c r="H32" s="5">
        <f t="shared" si="8"/>
        <v>0</v>
      </c>
      <c r="I32" s="4">
        <v>15</v>
      </c>
      <c r="J32" s="5">
        <f t="shared" si="9"/>
        <v>303</v>
      </c>
      <c r="L32">
        <f t="shared" si="10"/>
        <v>0</v>
      </c>
      <c r="M32">
        <f t="shared" si="11"/>
        <v>303</v>
      </c>
    </row>
    <row r="33" spans="1:13" ht="12.75">
      <c r="A33" s="2" t="str">
        <f t="shared" si="0"/>
        <v>30</v>
      </c>
      <c r="B33" s="2">
        <f t="shared" si="7"/>
      </c>
      <c r="C33" s="21" t="s">
        <v>80</v>
      </c>
      <c r="D33" s="20">
        <v>19289</v>
      </c>
      <c r="E33" s="3">
        <f t="shared" si="2"/>
        <v>300</v>
      </c>
      <c r="F33" s="19"/>
      <c r="G33" s="4" t="s">
        <v>3</v>
      </c>
      <c r="H33" s="5">
        <f t="shared" si="8"/>
        <v>0</v>
      </c>
      <c r="I33" s="4">
        <v>16</v>
      </c>
      <c r="J33" s="5">
        <f t="shared" si="9"/>
        <v>300</v>
      </c>
      <c r="L33">
        <f t="shared" si="10"/>
        <v>0</v>
      </c>
      <c r="M33">
        <f t="shared" si="11"/>
        <v>300</v>
      </c>
    </row>
    <row r="34" spans="1:13" ht="12.75">
      <c r="A34" s="2" t="str">
        <f t="shared" si="0"/>
        <v>31</v>
      </c>
      <c r="B34" s="2" t="str">
        <f t="shared" si="7"/>
        <v>#</v>
      </c>
      <c r="C34" s="21" t="s">
        <v>115</v>
      </c>
      <c r="D34" s="20">
        <v>17825</v>
      </c>
      <c r="E34" s="3">
        <f t="shared" si="2"/>
        <v>280</v>
      </c>
      <c r="F34" s="19"/>
      <c r="G34" s="4">
        <v>27</v>
      </c>
      <c r="H34" s="5">
        <f t="shared" si="8"/>
        <v>180</v>
      </c>
      <c r="I34" s="4">
        <v>33</v>
      </c>
      <c r="J34" s="5">
        <f t="shared" si="9"/>
        <v>100</v>
      </c>
      <c r="L34">
        <f t="shared" si="10"/>
        <v>180</v>
      </c>
      <c r="M34">
        <f t="shared" si="11"/>
        <v>100</v>
      </c>
    </row>
    <row r="35" spans="1:13" ht="12.75">
      <c r="A35" s="2" t="str">
        <f t="shared" si="0"/>
        <v>32</v>
      </c>
      <c r="B35" s="2" t="str">
        <f t="shared" si="7"/>
        <v>#</v>
      </c>
      <c r="C35" s="21" t="s">
        <v>58</v>
      </c>
      <c r="D35" s="20">
        <v>17056</v>
      </c>
      <c r="E35" s="3">
        <f t="shared" si="2"/>
        <v>210</v>
      </c>
      <c r="F35" s="19"/>
      <c r="G35" s="4">
        <v>17</v>
      </c>
      <c r="H35" s="5">
        <f t="shared" si="8"/>
        <v>210</v>
      </c>
      <c r="I35" s="4" t="s">
        <v>3</v>
      </c>
      <c r="J35" s="5">
        <f t="shared" si="9"/>
        <v>0</v>
      </c>
      <c r="L35">
        <f t="shared" si="10"/>
        <v>210</v>
      </c>
      <c r="M35">
        <f t="shared" si="11"/>
        <v>0</v>
      </c>
    </row>
    <row r="36" spans="1:13" ht="12.75">
      <c r="A36" s="2" t="str">
        <f t="shared" si="0"/>
        <v>33</v>
      </c>
      <c r="B36" s="2">
        <f t="shared" si="7"/>
      </c>
      <c r="C36" s="33" t="s">
        <v>317</v>
      </c>
      <c r="D36" s="20">
        <v>20416</v>
      </c>
      <c r="E36" s="3">
        <f aca="true" t="shared" si="12" ref="E36:E43">F36+LARGE($L36:$M36,1)+LARGE($L36:$M36,2)</f>
        <v>198</v>
      </c>
      <c r="F36" s="19"/>
      <c r="G36" s="4" t="s">
        <v>3</v>
      </c>
      <c r="H36" s="5">
        <f t="shared" si="8"/>
        <v>0</v>
      </c>
      <c r="I36" s="4">
        <v>21</v>
      </c>
      <c r="J36" s="5">
        <f t="shared" si="9"/>
        <v>198</v>
      </c>
      <c r="L36">
        <f t="shared" si="10"/>
        <v>0</v>
      </c>
      <c r="M36">
        <f t="shared" si="11"/>
        <v>198</v>
      </c>
    </row>
    <row r="37" spans="1:13" ht="12.75">
      <c r="A37" s="2" t="str">
        <f t="shared" si="0"/>
        <v>34</v>
      </c>
      <c r="B37" s="2">
        <f aca="true" t="shared" si="13" ref="B37:B43">TRIM(IF(D37&lt;=V60Cutoff,"%",IF(D37&lt;=V50Cutoff,"#","")))</f>
      </c>
      <c r="C37" s="33" t="s">
        <v>307</v>
      </c>
      <c r="D37" s="20">
        <v>22195</v>
      </c>
      <c r="E37" s="3">
        <f t="shared" si="12"/>
        <v>192</v>
      </c>
      <c r="F37" s="19"/>
      <c r="G37" s="4" t="s">
        <v>3</v>
      </c>
      <c r="H37" s="5">
        <f t="shared" si="8"/>
        <v>0</v>
      </c>
      <c r="I37" s="4">
        <v>23</v>
      </c>
      <c r="J37" s="5">
        <f t="shared" si="9"/>
        <v>192</v>
      </c>
      <c r="L37">
        <f aca="true" t="shared" si="14" ref="L37:L43">H37</f>
        <v>0</v>
      </c>
      <c r="M37">
        <f aca="true" t="shared" si="15" ref="M37:M43">J37</f>
        <v>192</v>
      </c>
    </row>
    <row r="38" spans="1:13" ht="12.75">
      <c r="A38" s="2" t="str">
        <f t="shared" si="0"/>
        <v>35</v>
      </c>
      <c r="B38" s="2">
        <f t="shared" si="13"/>
      </c>
      <c r="C38" s="33" t="s">
        <v>263</v>
      </c>
      <c r="D38" s="20">
        <v>22441</v>
      </c>
      <c r="E38" s="3">
        <f t="shared" si="12"/>
        <v>189</v>
      </c>
      <c r="F38" s="19"/>
      <c r="G38" s="4">
        <v>24</v>
      </c>
      <c r="H38" s="5">
        <f t="shared" si="8"/>
        <v>189</v>
      </c>
      <c r="I38" s="4" t="s">
        <v>3</v>
      </c>
      <c r="J38" s="5">
        <f t="shared" si="9"/>
        <v>0</v>
      </c>
      <c r="L38">
        <f t="shared" si="14"/>
        <v>189</v>
      </c>
      <c r="M38">
        <f t="shared" si="15"/>
        <v>0</v>
      </c>
    </row>
    <row r="39" spans="1:13" ht="12.75">
      <c r="A39" s="2" t="str">
        <f t="shared" si="0"/>
        <v>36</v>
      </c>
      <c r="B39" s="2" t="str">
        <f t="shared" si="13"/>
        <v>%</v>
      </c>
      <c r="C39" s="21" t="s">
        <v>74</v>
      </c>
      <c r="D39" s="20">
        <v>15168</v>
      </c>
      <c r="E39" s="3">
        <f t="shared" si="12"/>
        <v>186</v>
      </c>
      <c r="F39" s="19"/>
      <c r="G39" s="4" t="s">
        <v>3</v>
      </c>
      <c r="H39" s="5">
        <f t="shared" si="8"/>
        <v>0</v>
      </c>
      <c r="I39" s="4">
        <v>25</v>
      </c>
      <c r="J39" s="5">
        <f t="shared" si="9"/>
        <v>186</v>
      </c>
      <c r="L39">
        <f t="shared" si="14"/>
        <v>0</v>
      </c>
      <c r="M39">
        <f t="shared" si="15"/>
        <v>186</v>
      </c>
    </row>
    <row r="40" spans="1:13" ht="12.75">
      <c r="A40" s="2" t="str">
        <f t="shared" si="0"/>
        <v>37T</v>
      </c>
      <c r="B40" s="2">
        <f t="shared" si="13"/>
      </c>
      <c r="C40" s="21" t="s">
        <v>64</v>
      </c>
      <c r="D40" s="20">
        <v>21414</v>
      </c>
      <c r="E40" s="3">
        <f t="shared" si="12"/>
        <v>183</v>
      </c>
      <c r="F40" s="19"/>
      <c r="G40" s="4" t="s">
        <v>3</v>
      </c>
      <c r="H40" s="5">
        <f t="shared" si="8"/>
        <v>0</v>
      </c>
      <c r="I40" s="4">
        <v>26</v>
      </c>
      <c r="J40" s="5">
        <f t="shared" si="9"/>
        <v>183</v>
      </c>
      <c r="L40">
        <f t="shared" si="14"/>
        <v>0</v>
      </c>
      <c r="M40">
        <f t="shared" si="15"/>
        <v>183</v>
      </c>
    </row>
    <row r="41" spans="1:13" ht="12.75">
      <c r="A41" s="2" t="str">
        <f t="shared" si="0"/>
        <v>37T</v>
      </c>
      <c r="B41" s="2">
        <f t="shared" si="13"/>
      </c>
      <c r="C41" s="21" t="s">
        <v>203</v>
      </c>
      <c r="D41" s="20">
        <v>22028</v>
      </c>
      <c r="E41" s="3">
        <f t="shared" si="12"/>
        <v>183</v>
      </c>
      <c r="F41" s="19"/>
      <c r="G41" s="4">
        <v>26</v>
      </c>
      <c r="H41" s="5">
        <f t="shared" si="8"/>
        <v>183</v>
      </c>
      <c r="I41" s="4" t="s">
        <v>3</v>
      </c>
      <c r="J41" s="5">
        <f t="shared" si="9"/>
        <v>0</v>
      </c>
      <c r="L41">
        <f t="shared" si="14"/>
        <v>183</v>
      </c>
      <c r="M41">
        <f t="shared" si="15"/>
        <v>0</v>
      </c>
    </row>
    <row r="42" spans="1:13" ht="12.75">
      <c r="A42" s="2" t="str">
        <f t="shared" si="0"/>
        <v>39</v>
      </c>
      <c r="B42" s="2">
        <f t="shared" si="13"/>
      </c>
      <c r="C42" s="33" t="s">
        <v>308</v>
      </c>
      <c r="D42" s="20">
        <v>20312</v>
      </c>
      <c r="E42" s="3">
        <f t="shared" si="12"/>
        <v>177</v>
      </c>
      <c r="F42" s="19"/>
      <c r="G42" s="4" t="s">
        <v>3</v>
      </c>
      <c r="H42" s="5">
        <f t="shared" si="8"/>
        <v>0</v>
      </c>
      <c r="I42" s="4">
        <v>28</v>
      </c>
      <c r="J42" s="5">
        <f t="shared" si="9"/>
        <v>177</v>
      </c>
      <c r="L42">
        <f t="shared" si="14"/>
        <v>0</v>
      </c>
      <c r="M42">
        <f t="shared" si="15"/>
        <v>177</v>
      </c>
    </row>
    <row r="43" spans="1:13" ht="12.75">
      <c r="A43" s="2" t="str">
        <f t="shared" si="0"/>
        <v>40</v>
      </c>
      <c r="B43" s="2">
        <f t="shared" si="13"/>
      </c>
      <c r="C43" s="33" t="s">
        <v>309</v>
      </c>
      <c r="D43" s="20">
        <v>21019</v>
      </c>
      <c r="E43" s="3">
        <f t="shared" si="12"/>
        <v>171</v>
      </c>
      <c r="F43" s="19"/>
      <c r="G43" s="4" t="s">
        <v>3</v>
      </c>
      <c r="H43" s="5">
        <f t="shared" si="8"/>
        <v>0</v>
      </c>
      <c r="I43" s="4">
        <v>30</v>
      </c>
      <c r="J43" s="5">
        <f t="shared" si="9"/>
        <v>171</v>
      </c>
      <c r="L43">
        <f t="shared" si="14"/>
        <v>0</v>
      </c>
      <c r="M43">
        <f t="shared" si="15"/>
        <v>171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 &amp;A</oddHeader>
    <oddFooter>&amp;L&amp;"Arial,Bold"% Vet-60      # Vet-50
* Permanent Resident
Total = Best 2 results plus Veteran Worlds&amp;CPage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7109375" style="1" customWidth="1"/>
    <col min="7" max="7" width="5.28125" style="3" customWidth="1"/>
    <col min="8" max="8" width="5.28125" style="6" customWidth="1"/>
    <col min="9" max="9" width="5.28125" style="3" customWidth="1"/>
    <col min="10" max="10" width="5.28125" style="6" customWidth="1"/>
    <col min="12" max="13" width="9.140625" style="0" hidden="1" customWidth="1"/>
  </cols>
  <sheetData>
    <row r="1" spans="1:10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9" t="s">
        <v>217</v>
      </c>
      <c r="G1" s="9" t="s">
        <v>222</v>
      </c>
      <c r="H1" s="10"/>
      <c r="I1" s="9" t="s">
        <v>271</v>
      </c>
      <c r="J1" s="10"/>
    </row>
    <row r="2" spans="1:11" s="11" customFormat="1" ht="15.75" customHeight="1">
      <c r="A2" s="7"/>
      <c r="B2" s="7"/>
      <c r="C2" s="12"/>
      <c r="D2" s="12"/>
      <c r="E2" s="8"/>
      <c r="F2" s="9" t="s">
        <v>218</v>
      </c>
      <c r="G2" s="13" t="s">
        <v>220</v>
      </c>
      <c r="H2" s="10" t="s">
        <v>223</v>
      </c>
      <c r="I2" s="13" t="s">
        <v>220</v>
      </c>
      <c r="J2" s="10" t="s">
        <v>272</v>
      </c>
      <c r="K2" s="11" t="s">
        <v>4</v>
      </c>
    </row>
    <row r="3" spans="1:10" s="11" customFormat="1" ht="11.25" customHeight="1" hidden="1">
      <c r="A3" s="7"/>
      <c r="B3" s="7"/>
      <c r="C3" s="12"/>
      <c r="D3" s="12"/>
      <c r="E3" s="12"/>
      <c r="F3" s="18"/>
      <c r="G3" s="14">
        <f>COLUMN()</f>
        <v>7</v>
      </c>
      <c r="H3" s="15">
        <f>HLOOKUP(G2,PointTableHeader,2,FALSE)</f>
        <v>10</v>
      </c>
      <c r="I3" s="14">
        <f>COLUMN()</f>
        <v>9</v>
      </c>
      <c r="J3" s="15">
        <f>HLOOKUP(I2,PointTableHeader,2,FALSE)</f>
        <v>10</v>
      </c>
    </row>
    <row r="4" spans="1:13" ht="12.75">
      <c r="A4" s="2" t="str">
        <f aca="true" t="shared" si="0" ref="A4:A35">IF(E4=0,"",IF(E4=E3,A3,ROW()-3&amp;IF(E4=E5,"T","")))</f>
        <v>1T</v>
      </c>
      <c r="B4" s="2">
        <f aca="true" t="shared" si="1" ref="B4:B28">TRIM(IF(D4&lt;=V60Cutoff,"%",IF(D4&lt;=V50Cutoff,"#","")))</f>
      </c>
      <c r="C4" s="21" t="s">
        <v>214</v>
      </c>
      <c r="D4" s="20">
        <v>19583</v>
      </c>
      <c r="E4" s="3">
        <f aca="true" t="shared" si="2" ref="E4:E35">F4+LARGE($L4:$M4,1)+LARGE($L4:$M4,2)</f>
        <v>1110</v>
      </c>
      <c r="F4" s="19"/>
      <c r="G4" s="4">
        <v>1</v>
      </c>
      <c r="H4" s="5">
        <f aca="true" t="shared" si="3" ref="H4:H35">IF(OR(G4&gt;=65,ISNUMBER(G4)=FALSE),0,VLOOKUP(G4,PointTable,H$3,TRUE))</f>
        <v>600</v>
      </c>
      <c r="I4" s="4">
        <v>3</v>
      </c>
      <c r="J4" s="5">
        <f aca="true" t="shared" si="4" ref="J4:J35">IF(OR(I4&gt;=65,ISNUMBER(I4)=FALSE),0,VLOOKUP(I4,PointTable,J$3,TRUE))</f>
        <v>510</v>
      </c>
      <c r="L4">
        <f aca="true" t="shared" si="5" ref="L4:L23">H4</f>
        <v>600</v>
      </c>
      <c r="M4">
        <f aca="true" t="shared" si="6" ref="M4:M23">J4</f>
        <v>510</v>
      </c>
    </row>
    <row r="5" spans="1:13" ht="12.75">
      <c r="A5" s="2" t="str">
        <f t="shared" si="0"/>
        <v>1T</v>
      </c>
      <c r="B5" s="2" t="str">
        <f>TRIM(IF(D5&lt;=V60Cutoff,"%",IF(D5&lt;=V50Cutoff,"#","")))</f>
        <v>#</v>
      </c>
      <c r="C5" s="21" t="s">
        <v>68</v>
      </c>
      <c r="D5" s="20">
        <v>18849</v>
      </c>
      <c r="E5" s="3">
        <f t="shared" si="2"/>
        <v>1110</v>
      </c>
      <c r="F5" s="19"/>
      <c r="G5" s="4">
        <v>3</v>
      </c>
      <c r="H5" s="5">
        <f t="shared" si="3"/>
        <v>510</v>
      </c>
      <c r="I5" s="4">
        <v>1</v>
      </c>
      <c r="J5" s="5">
        <f t="shared" si="4"/>
        <v>600</v>
      </c>
      <c r="L5">
        <f t="shared" si="5"/>
        <v>510</v>
      </c>
      <c r="M5">
        <f t="shared" si="6"/>
        <v>600</v>
      </c>
    </row>
    <row r="6" spans="1:13" ht="12.75">
      <c r="A6" s="2" t="str">
        <f t="shared" si="0"/>
        <v>3</v>
      </c>
      <c r="B6" s="2">
        <f t="shared" si="1"/>
      </c>
      <c r="C6" s="21" t="s">
        <v>144</v>
      </c>
      <c r="D6" s="20">
        <v>21637</v>
      </c>
      <c r="E6" s="3">
        <f t="shared" si="2"/>
        <v>969</v>
      </c>
      <c r="F6" s="19"/>
      <c r="G6" s="4">
        <v>6</v>
      </c>
      <c r="H6" s="5">
        <f t="shared" si="3"/>
        <v>417</v>
      </c>
      <c r="I6" s="4">
        <v>2</v>
      </c>
      <c r="J6" s="5">
        <f t="shared" si="4"/>
        <v>552</v>
      </c>
      <c r="L6">
        <f t="shared" si="5"/>
        <v>417</v>
      </c>
      <c r="M6">
        <f t="shared" si="6"/>
        <v>552</v>
      </c>
    </row>
    <row r="7" spans="1:13" ht="12.75">
      <c r="A7" s="2" t="str">
        <f t="shared" si="0"/>
        <v>4</v>
      </c>
      <c r="B7" s="2">
        <f>TRIM(IF(D7&lt;=V60Cutoff,"%",IF(D7&lt;=V50Cutoff,"#","")))</f>
      </c>
      <c r="C7" s="21" t="s">
        <v>213</v>
      </c>
      <c r="D7" s="20">
        <v>21682</v>
      </c>
      <c r="E7" s="3">
        <f t="shared" si="2"/>
        <v>963</v>
      </c>
      <c r="F7" s="19"/>
      <c r="G7" s="4">
        <v>2</v>
      </c>
      <c r="H7" s="5">
        <f t="shared" si="3"/>
        <v>552</v>
      </c>
      <c r="I7" s="4">
        <v>8</v>
      </c>
      <c r="J7" s="5">
        <f t="shared" si="4"/>
        <v>411</v>
      </c>
      <c r="L7">
        <f t="shared" si="5"/>
        <v>552</v>
      </c>
      <c r="M7">
        <f t="shared" si="6"/>
        <v>411</v>
      </c>
    </row>
    <row r="8" spans="1:13" ht="12.75">
      <c r="A8" s="2" t="str">
        <f t="shared" si="0"/>
        <v>5</v>
      </c>
      <c r="B8" s="2" t="str">
        <f t="shared" si="1"/>
        <v>#</v>
      </c>
      <c r="C8" s="21" t="s">
        <v>69</v>
      </c>
      <c r="D8" s="20">
        <v>17976</v>
      </c>
      <c r="E8" s="3">
        <f t="shared" si="2"/>
        <v>927</v>
      </c>
      <c r="F8" s="19"/>
      <c r="G8" s="4">
        <v>3</v>
      </c>
      <c r="H8" s="5">
        <f t="shared" si="3"/>
        <v>510</v>
      </c>
      <c r="I8" s="4">
        <v>6</v>
      </c>
      <c r="J8" s="5">
        <f t="shared" si="4"/>
        <v>417</v>
      </c>
      <c r="L8">
        <f t="shared" si="5"/>
        <v>510</v>
      </c>
      <c r="M8">
        <f t="shared" si="6"/>
        <v>417</v>
      </c>
    </row>
    <row r="9" spans="1:13" ht="12.75">
      <c r="A9" s="2" t="str">
        <f t="shared" si="0"/>
        <v>6</v>
      </c>
      <c r="B9" s="2">
        <f t="shared" si="1"/>
      </c>
      <c r="C9" s="21" t="s">
        <v>67</v>
      </c>
      <c r="D9" s="20">
        <v>20144</v>
      </c>
      <c r="E9" s="3">
        <f t="shared" si="2"/>
        <v>825</v>
      </c>
      <c r="F9" s="19"/>
      <c r="G9" s="4">
        <v>11</v>
      </c>
      <c r="H9" s="5">
        <f t="shared" si="3"/>
        <v>315</v>
      </c>
      <c r="I9" s="4">
        <v>3</v>
      </c>
      <c r="J9" s="5">
        <f t="shared" si="4"/>
        <v>510</v>
      </c>
      <c r="L9">
        <f t="shared" si="5"/>
        <v>315</v>
      </c>
      <c r="M9">
        <f t="shared" si="6"/>
        <v>510</v>
      </c>
    </row>
    <row r="10" spans="1:13" ht="12.75">
      <c r="A10" s="2" t="str">
        <f t="shared" si="0"/>
        <v>7</v>
      </c>
      <c r="B10" s="2">
        <f t="shared" si="1"/>
      </c>
      <c r="C10" s="21" t="s">
        <v>212</v>
      </c>
      <c r="D10" s="20">
        <v>19602</v>
      </c>
      <c r="E10" s="3">
        <f t="shared" si="2"/>
        <v>636</v>
      </c>
      <c r="F10" s="19"/>
      <c r="G10" s="4">
        <v>9</v>
      </c>
      <c r="H10" s="5">
        <f t="shared" si="3"/>
        <v>321</v>
      </c>
      <c r="I10" s="4">
        <v>11</v>
      </c>
      <c r="J10" s="5">
        <f t="shared" si="4"/>
        <v>315</v>
      </c>
      <c r="L10">
        <f t="shared" si="5"/>
        <v>321</v>
      </c>
      <c r="M10">
        <f t="shared" si="6"/>
        <v>315</v>
      </c>
    </row>
    <row r="11" spans="1:13" ht="12.75">
      <c r="A11" s="2" t="str">
        <f t="shared" si="0"/>
        <v>8</v>
      </c>
      <c r="B11" s="2">
        <f t="shared" si="1"/>
      </c>
      <c r="C11" s="21" t="s">
        <v>128</v>
      </c>
      <c r="D11" s="20">
        <v>19386</v>
      </c>
      <c r="E11" s="3">
        <f t="shared" si="2"/>
        <v>618</v>
      </c>
      <c r="F11" s="19"/>
      <c r="G11" s="4">
        <v>14</v>
      </c>
      <c r="H11" s="5">
        <f t="shared" si="3"/>
        <v>306</v>
      </c>
      <c r="I11" s="4">
        <v>12</v>
      </c>
      <c r="J11" s="5">
        <f t="shared" si="4"/>
        <v>312</v>
      </c>
      <c r="L11">
        <f t="shared" si="5"/>
        <v>306</v>
      </c>
      <c r="M11">
        <f t="shared" si="6"/>
        <v>312</v>
      </c>
    </row>
    <row r="12" spans="1:13" ht="12.75">
      <c r="A12" s="2" t="str">
        <f t="shared" si="0"/>
        <v>9</v>
      </c>
      <c r="B12" s="2">
        <f t="shared" si="1"/>
      </c>
      <c r="C12" s="21" t="s">
        <v>83</v>
      </c>
      <c r="D12" s="20">
        <v>19733</v>
      </c>
      <c r="E12" s="3">
        <f t="shared" si="2"/>
        <v>609</v>
      </c>
      <c r="F12" s="19"/>
      <c r="G12" s="4">
        <v>15</v>
      </c>
      <c r="H12" s="5">
        <f>IF(OR(G12&gt;=65,ISNUMBER(G12)=FALSE),0,VLOOKUP(G12,PointTable,H$3,TRUE))</f>
        <v>303</v>
      </c>
      <c r="I12" s="4">
        <v>14</v>
      </c>
      <c r="J12" s="5">
        <f>IF(OR(I12&gt;=65,ISNUMBER(I12)=FALSE),0,VLOOKUP(I12,PointTable,J$3,TRUE))</f>
        <v>306</v>
      </c>
      <c r="L12">
        <f t="shared" si="5"/>
        <v>303</v>
      </c>
      <c r="M12">
        <f t="shared" si="6"/>
        <v>306</v>
      </c>
    </row>
    <row r="13" spans="1:13" ht="12.75">
      <c r="A13" s="2" t="str">
        <f t="shared" si="0"/>
        <v>10</v>
      </c>
      <c r="B13" s="2" t="str">
        <f t="shared" si="1"/>
        <v>#</v>
      </c>
      <c r="C13" s="21" t="s">
        <v>71</v>
      </c>
      <c r="D13" s="20">
        <v>16825</v>
      </c>
      <c r="E13" s="3">
        <f t="shared" si="2"/>
        <v>528</v>
      </c>
      <c r="F13" s="19"/>
      <c r="G13" s="4">
        <v>10</v>
      </c>
      <c r="H13" s="5">
        <f t="shared" si="3"/>
        <v>318</v>
      </c>
      <c r="I13" s="4">
        <v>17</v>
      </c>
      <c r="J13" s="5">
        <f t="shared" si="4"/>
        <v>210</v>
      </c>
      <c r="L13">
        <f t="shared" si="5"/>
        <v>318</v>
      </c>
      <c r="M13">
        <f t="shared" si="6"/>
        <v>210</v>
      </c>
    </row>
    <row r="14" spans="1:13" ht="12.75">
      <c r="A14" s="2" t="str">
        <f t="shared" si="0"/>
        <v>11</v>
      </c>
      <c r="B14" s="2">
        <f t="shared" si="1"/>
      </c>
      <c r="C14" s="33" t="s">
        <v>266</v>
      </c>
      <c r="D14" s="20">
        <v>20161</v>
      </c>
      <c r="E14" s="3">
        <f t="shared" si="2"/>
        <v>516</v>
      </c>
      <c r="F14" s="19"/>
      <c r="G14" s="4">
        <v>13</v>
      </c>
      <c r="H14" s="5">
        <f t="shared" si="3"/>
        <v>309</v>
      </c>
      <c r="I14" s="4">
        <v>18</v>
      </c>
      <c r="J14" s="5">
        <f t="shared" si="4"/>
        <v>207</v>
      </c>
      <c r="L14">
        <f t="shared" si="5"/>
        <v>309</v>
      </c>
      <c r="M14">
        <f t="shared" si="6"/>
        <v>207</v>
      </c>
    </row>
    <row r="15" spans="1:13" ht="12.75">
      <c r="A15" s="2" t="str">
        <f t="shared" si="0"/>
        <v>12T</v>
      </c>
      <c r="B15" s="2" t="str">
        <f t="shared" si="1"/>
        <v>#</v>
      </c>
      <c r="C15" s="33" t="s">
        <v>265</v>
      </c>
      <c r="D15" s="20">
        <v>18247</v>
      </c>
      <c r="E15" s="3">
        <f t="shared" si="2"/>
        <v>420</v>
      </c>
      <c r="F15" s="19"/>
      <c r="G15" s="4">
        <v>5</v>
      </c>
      <c r="H15" s="5">
        <f t="shared" si="3"/>
        <v>420</v>
      </c>
      <c r="I15" s="4" t="s">
        <v>3</v>
      </c>
      <c r="J15" s="5">
        <f t="shared" si="4"/>
        <v>0</v>
      </c>
      <c r="L15">
        <f t="shared" si="5"/>
        <v>420</v>
      </c>
      <c r="M15">
        <f t="shared" si="6"/>
        <v>0</v>
      </c>
    </row>
    <row r="16" spans="1:13" ht="12.75">
      <c r="A16" s="2" t="str">
        <f t="shared" si="0"/>
        <v>12T</v>
      </c>
      <c r="B16" s="2">
        <f t="shared" si="1"/>
      </c>
      <c r="C16" s="21" t="s">
        <v>66</v>
      </c>
      <c r="D16" s="20">
        <v>19669</v>
      </c>
      <c r="E16" s="3">
        <f t="shared" si="2"/>
        <v>420</v>
      </c>
      <c r="F16" s="19"/>
      <c r="G16" s="4" t="s">
        <v>3</v>
      </c>
      <c r="H16" s="5">
        <f t="shared" si="3"/>
        <v>0</v>
      </c>
      <c r="I16" s="4">
        <v>5</v>
      </c>
      <c r="J16" s="5">
        <f t="shared" si="4"/>
        <v>420</v>
      </c>
      <c r="L16">
        <f t="shared" si="5"/>
        <v>0</v>
      </c>
      <c r="M16">
        <f t="shared" si="6"/>
        <v>420</v>
      </c>
    </row>
    <row r="17" spans="1:13" ht="12.75">
      <c r="A17" s="2" t="str">
        <f t="shared" si="0"/>
        <v>14T</v>
      </c>
      <c r="B17" s="2">
        <f>TRIM(IF(D17&lt;=V60Cutoff,"%",IF(D17&lt;=V50Cutoff,"#","")))</f>
      </c>
      <c r="C17" s="33" t="s">
        <v>310</v>
      </c>
      <c r="D17" s="20">
        <v>22438</v>
      </c>
      <c r="E17" s="3">
        <f t="shared" si="2"/>
        <v>414</v>
      </c>
      <c r="F17" s="19"/>
      <c r="G17" s="4" t="s">
        <v>3</v>
      </c>
      <c r="H17" s="5">
        <f t="shared" si="3"/>
        <v>0</v>
      </c>
      <c r="I17" s="4">
        <v>7</v>
      </c>
      <c r="J17" s="5">
        <f t="shared" si="4"/>
        <v>414</v>
      </c>
      <c r="L17">
        <f t="shared" si="5"/>
        <v>0</v>
      </c>
      <c r="M17">
        <f t="shared" si="6"/>
        <v>414</v>
      </c>
    </row>
    <row r="18" spans="1:13" ht="12.75">
      <c r="A18" s="2" t="str">
        <f t="shared" si="0"/>
        <v>14T</v>
      </c>
      <c r="B18" s="2">
        <f t="shared" si="1"/>
      </c>
      <c r="C18" s="21" t="s">
        <v>132</v>
      </c>
      <c r="D18" s="20">
        <v>19459</v>
      </c>
      <c r="E18" s="3">
        <f t="shared" si="2"/>
        <v>414</v>
      </c>
      <c r="F18" s="19"/>
      <c r="G18" s="4">
        <v>7</v>
      </c>
      <c r="H18" s="5">
        <f t="shared" si="3"/>
        <v>414</v>
      </c>
      <c r="I18" s="4" t="s">
        <v>3</v>
      </c>
      <c r="J18" s="5">
        <f t="shared" si="4"/>
        <v>0</v>
      </c>
      <c r="L18">
        <f t="shared" si="5"/>
        <v>414</v>
      </c>
      <c r="M18">
        <f t="shared" si="6"/>
        <v>0</v>
      </c>
    </row>
    <row r="19" spans="1:13" ht="12.75">
      <c r="A19" s="2" t="str">
        <f t="shared" si="0"/>
        <v>16</v>
      </c>
      <c r="B19" s="2">
        <f t="shared" si="1"/>
      </c>
      <c r="C19" s="21" t="s">
        <v>93</v>
      </c>
      <c r="D19" s="20">
        <v>20478</v>
      </c>
      <c r="E19" s="3">
        <f t="shared" si="2"/>
        <v>411</v>
      </c>
      <c r="F19" s="19"/>
      <c r="G19" s="4">
        <v>8</v>
      </c>
      <c r="H19" s="5">
        <f t="shared" si="3"/>
        <v>411</v>
      </c>
      <c r="I19" s="4" t="s">
        <v>3</v>
      </c>
      <c r="J19" s="5">
        <f t="shared" si="4"/>
        <v>0</v>
      </c>
      <c r="L19">
        <f t="shared" si="5"/>
        <v>411</v>
      </c>
      <c r="M19">
        <f t="shared" si="6"/>
        <v>0</v>
      </c>
    </row>
    <row r="20" spans="1:13" ht="12.75">
      <c r="A20" s="2" t="str">
        <f t="shared" si="0"/>
        <v>17</v>
      </c>
      <c r="B20" s="2" t="str">
        <f>TRIM(IF(D20&lt;=V60Cutoff,"%",IF(D20&lt;=V50Cutoff,"#","")))</f>
        <v>#</v>
      </c>
      <c r="C20" s="21" t="s">
        <v>115</v>
      </c>
      <c r="D20" s="20">
        <v>17825</v>
      </c>
      <c r="E20" s="3">
        <f t="shared" si="2"/>
        <v>399</v>
      </c>
      <c r="F20" s="19"/>
      <c r="G20" s="4">
        <v>17</v>
      </c>
      <c r="H20" s="5">
        <f t="shared" si="3"/>
        <v>210</v>
      </c>
      <c r="I20" s="4">
        <v>24</v>
      </c>
      <c r="J20" s="5">
        <f t="shared" si="4"/>
        <v>189</v>
      </c>
      <c r="L20">
        <f t="shared" si="5"/>
        <v>210</v>
      </c>
      <c r="M20">
        <f t="shared" si="6"/>
        <v>189</v>
      </c>
    </row>
    <row r="21" spans="1:13" ht="12.75">
      <c r="A21" s="2" t="str">
        <f t="shared" si="0"/>
        <v>18</v>
      </c>
      <c r="B21" s="2">
        <f t="shared" si="1"/>
      </c>
      <c r="C21" s="21" t="s">
        <v>201</v>
      </c>
      <c r="D21" s="20">
        <v>22177</v>
      </c>
      <c r="E21" s="3">
        <f t="shared" si="2"/>
        <v>321</v>
      </c>
      <c r="F21" s="19"/>
      <c r="G21" s="4" t="s">
        <v>3</v>
      </c>
      <c r="H21" s="5">
        <f t="shared" si="3"/>
        <v>0</v>
      </c>
      <c r="I21" s="4">
        <v>9</v>
      </c>
      <c r="J21" s="5">
        <f t="shared" si="4"/>
        <v>321</v>
      </c>
      <c r="L21">
        <f t="shared" si="5"/>
        <v>0</v>
      </c>
      <c r="M21">
        <f t="shared" si="6"/>
        <v>321</v>
      </c>
    </row>
    <row r="22" spans="1:13" ht="12.75">
      <c r="A22" s="2" t="str">
        <f t="shared" si="0"/>
        <v>19</v>
      </c>
      <c r="B22" s="2">
        <f t="shared" si="1"/>
      </c>
      <c r="C22" s="33" t="s">
        <v>311</v>
      </c>
      <c r="D22" s="20">
        <v>22641</v>
      </c>
      <c r="E22" s="3">
        <f t="shared" si="2"/>
        <v>318</v>
      </c>
      <c r="F22" s="19"/>
      <c r="G22" s="4" t="s">
        <v>3</v>
      </c>
      <c r="H22" s="5">
        <f t="shared" si="3"/>
        <v>0</v>
      </c>
      <c r="I22" s="4">
        <v>10</v>
      </c>
      <c r="J22" s="5">
        <f t="shared" si="4"/>
        <v>318</v>
      </c>
      <c r="L22">
        <f t="shared" si="5"/>
        <v>0</v>
      </c>
      <c r="M22">
        <f t="shared" si="6"/>
        <v>318</v>
      </c>
    </row>
    <row r="23" spans="1:13" ht="12.75">
      <c r="A23" s="2" t="str">
        <f t="shared" si="0"/>
        <v>20</v>
      </c>
      <c r="B23" s="2" t="str">
        <f t="shared" si="1"/>
        <v>#</v>
      </c>
      <c r="C23" s="21" t="s">
        <v>211</v>
      </c>
      <c r="D23" s="20">
        <v>18798</v>
      </c>
      <c r="E23" s="3">
        <f t="shared" si="2"/>
        <v>312</v>
      </c>
      <c r="F23" s="19"/>
      <c r="G23" s="4">
        <v>12</v>
      </c>
      <c r="H23" s="5">
        <f t="shared" si="3"/>
        <v>312</v>
      </c>
      <c r="I23" s="4" t="s">
        <v>3</v>
      </c>
      <c r="J23" s="5">
        <f t="shared" si="4"/>
        <v>0</v>
      </c>
      <c r="L23">
        <f t="shared" si="5"/>
        <v>312</v>
      </c>
      <c r="M23">
        <f t="shared" si="6"/>
        <v>0</v>
      </c>
    </row>
    <row r="24" spans="1:13" ht="12.75">
      <c r="A24" s="2" t="str">
        <f t="shared" si="0"/>
        <v>21</v>
      </c>
      <c r="B24" s="2" t="str">
        <f t="shared" si="1"/>
        <v>#</v>
      </c>
      <c r="C24" s="21" t="s">
        <v>70</v>
      </c>
      <c r="D24" s="20">
        <v>18129</v>
      </c>
      <c r="E24" s="3">
        <f t="shared" si="2"/>
        <v>309</v>
      </c>
      <c r="F24" s="19"/>
      <c r="G24" s="4" t="s">
        <v>3</v>
      </c>
      <c r="H24" s="5">
        <f t="shared" si="3"/>
        <v>0</v>
      </c>
      <c r="I24" s="4">
        <v>13</v>
      </c>
      <c r="J24" s="5">
        <f t="shared" si="4"/>
        <v>309</v>
      </c>
      <c r="L24">
        <f aca="true" t="shared" si="7" ref="L24:L35">H24</f>
        <v>0</v>
      </c>
      <c r="M24">
        <f aca="true" t="shared" si="8" ref="M24:M35">J24</f>
        <v>309</v>
      </c>
    </row>
    <row r="25" spans="1:13" ht="12.75">
      <c r="A25" s="2" t="str">
        <f t="shared" si="0"/>
        <v>22</v>
      </c>
      <c r="B25" s="2">
        <f t="shared" si="1"/>
      </c>
      <c r="C25" s="21" t="s">
        <v>203</v>
      </c>
      <c r="D25" s="20">
        <v>22028</v>
      </c>
      <c r="E25" s="3">
        <f t="shared" si="2"/>
        <v>303</v>
      </c>
      <c r="F25" s="19"/>
      <c r="G25" s="4" t="s">
        <v>3</v>
      </c>
      <c r="H25" s="5">
        <f t="shared" si="3"/>
        <v>0</v>
      </c>
      <c r="I25" s="4">
        <v>15</v>
      </c>
      <c r="J25" s="5">
        <f t="shared" si="4"/>
        <v>303</v>
      </c>
      <c r="L25">
        <f t="shared" si="7"/>
        <v>0</v>
      </c>
      <c r="M25">
        <f t="shared" si="8"/>
        <v>303</v>
      </c>
    </row>
    <row r="26" spans="1:13" ht="12.75">
      <c r="A26" s="2" t="str">
        <f t="shared" si="0"/>
        <v>23T</v>
      </c>
      <c r="B26" s="2">
        <f t="shared" si="1"/>
      </c>
      <c r="C26" s="21" t="s">
        <v>94</v>
      </c>
      <c r="D26" s="20">
        <v>21756</v>
      </c>
      <c r="E26" s="3">
        <f t="shared" si="2"/>
        <v>300</v>
      </c>
      <c r="F26" s="19"/>
      <c r="G26" s="4" t="s">
        <v>3</v>
      </c>
      <c r="H26" s="5">
        <f t="shared" si="3"/>
        <v>0</v>
      </c>
      <c r="I26" s="4">
        <v>16</v>
      </c>
      <c r="J26" s="5">
        <f t="shared" si="4"/>
        <v>300</v>
      </c>
      <c r="L26">
        <f t="shared" si="7"/>
        <v>0</v>
      </c>
      <c r="M26">
        <f t="shared" si="8"/>
        <v>300</v>
      </c>
    </row>
    <row r="27" spans="1:13" ht="12.75">
      <c r="A27" s="2" t="str">
        <f t="shared" si="0"/>
        <v>23T</v>
      </c>
      <c r="B27" s="2">
        <f>TRIM(IF(D27&lt;=V60Cutoff,"%",IF(D27&lt;=V50Cutoff,"#","")))</f>
      </c>
      <c r="C27" s="21" t="s">
        <v>216</v>
      </c>
      <c r="D27" s="20">
        <v>19826</v>
      </c>
      <c r="E27" s="3">
        <f t="shared" si="2"/>
        <v>300</v>
      </c>
      <c r="F27" s="19"/>
      <c r="G27" s="4">
        <v>16</v>
      </c>
      <c r="H27" s="5">
        <f t="shared" si="3"/>
        <v>300</v>
      </c>
      <c r="I27" s="4" t="s">
        <v>3</v>
      </c>
      <c r="J27" s="5">
        <f t="shared" si="4"/>
        <v>0</v>
      </c>
      <c r="L27">
        <f aca="true" t="shared" si="9" ref="L27:L32">H27</f>
        <v>300</v>
      </c>
      <c r="M27">
        <f aca="true" t="shared" si="10" ref="M27:M32">J27</f>
        <v>0</v>
      </c>
    </row>
    <row r="28" spans="1:13" ht="12.75">
      <c r="A28" s="2" t="str">
        <f t="shared" si="0"/>
        <v>25</v>
      </c>
      <c r="B28" s="2">
        <f t="shared" si="1"/>
      </c>
      <c r="C28" s="21" t="s">
        <v>215</v>
      </c>
      <c r="D28" s="20">
        <v>21262</v>
      </c>
      <c r="E28" s="3">
        <f t="shared" si="2"/>
        <v>207</v>
      </c>
      <c r="F28" s="19"/>
      <c r="G28" s="4">
        <v>18</v>
      </c>
      <c r="H28" s="5">
        <f t="shared" si="3"/>
        <v>207</v>
      </c>
      <c r="I28" s="4" t="s">
        <v>3</v>
      </c>
      <c r="J28" s="5">
        <f t="shared" si="4"/>
        <v>0</v>
      </c>
      <c r="L28">
        <f t="shared" si="9"/>
        <v>207</v>
      </c>
      <c r="M28">
        <f t="shared" si="10"/>
        <v>0</v>
      </c>
    </row>
    <row r="29" spans="1:13" ht="12.75">
      <c r="A29" s="2" t="str">
        <f t="shared" si="0"/>
        <v>26</v>
      </c>
      <c r="B29" s="2" t="str">
        <f aca="true" t="shared" si="11" ref="B29:B35">TRIM(IF(D29&lt;=V60Cutoff,"%",IF(D29&lt;=V50Cutoff,"#","")))</f>
        <v>#</v>
      </c>
      <c r="C29" s="33" t="s">
        <v>305</v>
      </c>
      <c r="D29" s="20">
        <v>19159</v>
      </c>
      <c r="E29" s="3">
        <f t="shared" si="2"/>
        <v>204</v>
      </c>
      <c r="F29" s="19"/>
      <c r="G29" s="4" t="s">
        <v>3</v>
      </c>
      <c r="H29" s="5">
        <f t="shared" si="3"/>
        <v>0</v>
      </c>
      <c r="I29" s="4">
        <v>19</v>
      </c>
      <c r="J29" s="5">
        <f t="shared" si="4"/>
        <v>204</v>
      </c>
      <c r="L29">
        <f t="shared" si="9"/>
        <v>0</v>
      </c>
      <c r="M29">
        <f t="shared" si="10"/>
        <v>204</v>
      </c>
    </row>
    <row r="30" spans="1:13" ht="12.75">
      <c r="A30" s="2" t="str">
        <f t="shared" si="0"/>
        <v>27T</v>
      </c>
      <c r="B30" s="2">
        <f t="shared" si="11"/>
      </c>
      <c r="C30" s="33" t="s">
        <v>268</v>
      </c>
      <c r="D30" s="20">
        <v>22367</v>
      </c>
      <c r="E30" s="3">
        <f t="shared" si="2"/>
        <v>202.5</v>
      </c>
      <c r="F30" s="19"/>
      <c r="G30" s="4">
        <v>19.5</v>
      </c>
      <c r="H30" s="5">
        <f t="shared" si="3"/>
        <v>202.5</v>
      </c>
      <c r="I30" s="4" t="s">
        <v>3</v>
      </c>
      <c r="J30" s="5">
        <f t="shared" si="4"/>
        <v>0</v>
      </c>
      <c r="L30">
        <f t="shared" si="9"/>
        <v>202.5</v>
      </c>
      <c r="M30">
        <f t="shared" si="10"/>
        <v>0</v>
      </c>
    </row>
    <row r="31" spans="1:13" ht="12.75">
      <c r="A31" s="2" t="str">
        <f t="shared" si="0"/>
        <v>27T</v>
      </c>
      <c r="B31" s="2" t="str">
        <f t="shared" si="11"/>
        <v>#</v>
      </c>
      <c r="C31" s="33" t="s">
        <v>267</v>
      </c>
      <c r="D31" s="20">
        <v>17150</v>
      </c>
      <c r="E31" s="3">
        <f t="shared" si="2"/>
        <v>202.5</v>
      </c>
      <c r="F31" s="19"/>
      <c r="G31" s="4">
        <v>19.5</v>
      </c>
      <c r="H31" s="5">
        <f t="shared" si="3"/>
        <v>202.5</v>
      </c>
      <c r="I31" s="4" t="s">
        <v>3</v>
      </c>
      <c r="J31" s="5">
        <f t="shared" si="4"/>
        <v>0</v>
      </c>
      <c r="L31">
        <f t="shared" si="9"/>
        <v>202.5</v>
      </c>
      <c r="M31">
        <f t="shared" si="10"/>
        <v>0</v>
      </c>
    </row>
    <row r="32" spans="1:13" ht="12.75">
      <c r="A32" s="2" t="str">
        <f t="shared" si="0"/>
        <v>29</v>
      </c>
      <c r="B32" s="2" t="str">
        <f t="shared" si="11"/>
        <v>#</v>
      </c>
      <c r="C32" s="33" t="s">
        <v>153</v>
      </c>
      <c r="D32" s="20">
        <v>17902</v>
      </c>
      <c r="E32" s="3">
        <f t="shared" si="2"/>
        <v>201</v>
      </c>
      <c r="F32" s="19"/>
      <c r="G32" s="4" t="s">
        <v>3</v>
      </c>
      <c r="H32" s="5">
        <f t="shared" si="3"/>
        <v>0</v>
      </c>
      <c r="I32" s="4">
        <v>20</v>
      </c>
      <c r="J32" s="5">
        <f t="shared" si="4"/>
        <v>201</v>
      </c>
      <c r="L32">
        <f t="shared" si="9"/>
        <v>0</v>
      </c>
      <c r="M32">
        <f t="shared" si="10"/>
        <v>201</v>
      </c>
    </row>
    <row r="33" spans="1:13" ht="12.75">
      <c r="A33" s="2" t="str">
        <f t="shared" si="0"/>
        <v>30</v>
      </c>
      <c r="B33" s="2" t="str">
        <f t="shared" si="11"/>
        <v>#</v>
      </c>
      <c r="C33" s="33" t="s">
        <v>72</v>
      </c>
      <c r="D33" s="20">
        <v>17518</v>
      </c>
      <c r="E33" s="3">
        <f t="shared" si="2"/>
        <v>198</v>
      </c>
      <c r="F33" s="19"/>
      <c r="G33" s="4" t="s">
        <v>3</v>
      </c>
      <c r="H33" s="5">
        <f t="shared" si="3"/>
        <v>0</v>
      </c>
      <c r="I33" s="4">
        <v>21</v>
      </c>
      <c r="J33" s="5">
        <f t="shared" si="4"/>
        <v>198</v>
      </c>
      <c r="L33">
        <f t="shared" si="7"/>
        <v>0</v>
      </c>
      <c r="M33">
        <f t="shared" si="8"/>
        <v>198</v>
      </c>
    </row>
    <row r="34" spans="1:13" ht="12.75">
      <c r="A34" s="2" t="str">
        <f t="shared" si="0"/>
        <v>31</v>
      </c>
      <c r="B34" s="2">
        <f>TRIM(IF(D34&lt;=V60Cutoff,"%",IF(D34&lt;=V50Cutoff,"#","")))</f>
      </c>
      <c r="C34" s="33" t="s">
        <v>312</v>
      </c>
      <c r="D34" s="20">
        <v>20981</v>
      </c>
      <c r="E34" s="3">
        <f t="shared" si="2"/>
        <v>195</v>
      </c>
      <c r="F34" s="19"/>
      <c r="G34" s="4" t="s">
        <v>3</v>
      </c>
      <c r="H34" s="5">
        <f t="shared" si="3"/>
        <v>0</v>
      </c>
      <c r="I34" s="4">
        <v>22</v>
      </c>
      <c r="J34" s="5">
        <f t="shared" si="4"/>
        <v>195</v>
      </c>
      <c r="L34">
        <f t="shared" si="7"/>
        <v>0</v>
      </c>
      <c r="M34">
        <f t="shared" si="8"/>
        <v>195</v>
      </c>
    </row>
    <row r="35" spans="1:13" ht="12.75">
      <c r="A35" s="2" t="str">
        <f t="shared" si="0"/>
        <v>32</v>
      </c>
      <c r="B35" s="2">
        <f t="shared" si="11"/>
      </c>
      <c r="C35" s="33" t="s">
        <v>313</v>
      </c>
      <c r="D35" s="20">
        <v>20660</v>
      </c>
      <c r="E35" s="3">
        <f t="shared" si="2"/>
        <v>192</v>
      </c>
      <c r="F35" s="19"/>
      <c r="G35" s="4" t="s">
        <v>3</v>
      </c>
      <c r="H35" s="5">
        <f t="shared" si="3"/>
        <v>0</v>
      </c>
      <c r="I35" s="4">
        <v>23</v>
      </c>
      <c r="J35" s="5">
        <f t="shared" si="4"/>
        <v>192</v>
      </c>
      <c r="L35">
        <f t="shared" si="7"/>
        <v>0</v>
      </c>
      <c r="M35">
        <f t="shared" si="8"/>
        <v>192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 &amp;A</oddHeader>
    <oddFooter>&amp;L&amp;"Arial,Bold"% Vet-60      # Vet-50
* Permanent Resident
Total = Best 2 results plus Veteran Worlds&amp;CPage &amp;P&amp;R&amp;"Arial,Bold"np = Did not earn points (including not competing)&amp;"Arial,Regular"
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28125" style="30" customWidth="1"/>
    <col min="7" max="7" width="5.28125" style="31" customWidth="1"/>
    <col min="8" max="8" width="5.28125" style="31" hidden="1" customWidth="1"/>
    <col min="9" max="9" width="5.28125" style="30" customWidth="1"/>
    <col min="10" max="10" width="5.28125" style="31" customWidth="1"/>
    <col min="11" max="11" width="5.28125" style="31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23" t="s">
        <v>222</v>
      </c>
      <c r="G1" s="24"/>
      <c r="H1" s="25">
        <f>HLOOKUP(F1,'Combined Men''s Epée'!$G$1:$J$3,3,FALSE)</f>
        <v>7</v>
      </c>
      <c r="I1" s="23" t="s">
        <v>271</v>
      </c>
      <c r="J1" s="24"/>
      <c r="K1" s="25">
        <f>HLOOKUP(I1,'Combined Men''s Epée'!$G$1:$J$3,3,FALSE)</f>
        <v>9</v>
      </c>
      <c r="L1" s="9" t="s">
        <v>221</v>
      </c>
      <c r="M1" s="10"/>
    </row>
    <row r="2" spans="1:14" s="11" customFormat="1" ht="15.75" customHeight="1">
      <c r="A2" s="7"/>
      <c r="B2" s="7"/>
      <c r="C2" s="12"/>
      <c r="D2" s="12"/>
      <c r="E2" s="8"/>
      <c r="F2" s="23" t="str">
        <f ca="1">INDIRECT("'Combined Men''s Epée'!R2C"&amp;H1,FALSE)</f>
        <v>I</v>
      </c>
      <c r="G2" s="25" t="str">
        <f ca="1">INDIRECT("'Combined Men''s Epée'!R2C"&amp;H1+1,FALSE)</f>
        <v>Dec 2001&lt;BR&gt;VET</v>
      </c>
      <c r="H2" s="25"/>
      <c r="I2" s="23" t="str">
        <f ca="1">INDIRECT("'Combined Men''s Epée'!R2C"&amp;K1,FALSE)</f>
        <v>I</v>
      </c>
      <c r="J2" s="25" t="str">
        <f ca="1">INDIRECT("'Combined Men''s Epée'!R2C"&amp;K1+1,FALSE)</f>
        <v>Mar 2002&lt;BR&gt;VET</v>
      </c>
      <c r="K2" s="25"/>
      <c r="L2" s="13" t="s">
        <v>219</v>
      </c>
      <c r="M2" s="17" t="s">
        <v>320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12"/>
      <c r="F3" s="26">
        <f>COLUMN()</f>
        <v>6</v>
      </c>
      <c r="G3" s="27">
        <f>HLOOKUP(F2,PointTableHeader,2,FALSE)</f>
        <v>10</v>
      </c>
      <c r="H3" s="28"/>
      <c r="I3" s="26">
        <f>COLUMN()</f>
        <v>9</v>
      </c>
      <c r="J3" s="27">
        <f>HLOOKUP(I2,PointTableHeader,2,FALSE)</f>
        <v>10</v>
      </c>
      <c r="K3" s="28"/>
      <c r="L3" s="14">
        <f>COLUMN()</f>
        <v>12</v>
      </c>
      <c r="M3" s="15">
        <f>HLOOKUP(L2,PointTableHeader,2,FALSE)</f>
        <v>11</v>
      </c>
    </row>
    <row r="4" spans="1:17" ht="12.75">
      <c r="A4" s="2" t="str">
        <f aca="true" t="shared" si="0" ref="A4:A67">IF(E4=0,"",IF(E4=E3,A3,ROW()-3&amp;IF(E4=E5,"T","")))</f>
        <v>1</v>
      </c>
      <c r="B4" s="2">
        <f>TRIM(IF(D4&lt;=V60Cutoff,"%",IF(D4&lt;=V50Cutoff,"#","")))</f>
      </c>
      <c r="C4" s="21" t="s">
        <v>122</v>
      </c>
      <c r="D4" s="20">
        <v>19212</v>
      </c>
      <c r="E4" s="3">
        <f aca="true" t="shared" si="1" ref="E4:E69">LARGE($O4:$Q4,1)+LARGE($O4:$Q4,2)</f>
        <v>969</v>
      </c>
      <c r="F4" s="32">
        <f aca="true" t="shared" si="2" ref="F4:F26">IF(ISERROR(H4),"np",H4)</f>
        <v>6</v>
      </c>
      <c r="G4" s="29">
        <f aca="true" t="shared" si="3" ref="G4:G45">IF(OR(F4&gt;=65,ISNUMBER(F4)=FALSE),0,VLOOKUP(F4,PointTable,G$3,TRUE))</f>
        <v>417</v>
      </c>
      <c r="H4" s="30">
        <f>VLOOKUP($C4,'Combined Men''s Epée'!$C$4:$I$155,H$1-2,FALSE)</f>
        <v>6</v>
      </c>
      <c r="I4" s="32">
        <f aca="true" t="shared" si="4" ref="I4:I26">IF(ISERROR(K4),"np",K4)</f>
        <v>2</v>
      </c>
      <c r="J4" s="29">
        <f aca="true" t="shared" si="5" ref="J4:J69">IF(OR(I4&gt;=65,ISNUMBER(I4)=FALSE),0,VLOOKUP(I4,PointTable,J$3,TRUE))</f>
        <v>552</v>
      </c>
      <c r="K4" s="30">
        <f>VLOOKUP($C4,'Combined Men''s Epée'!$C$4:$I$155,K$1-2,FALSE)</f>
        <v>2</v>
      </c>
      <c r="L4" s="4">
        <v>1</v>
      </c>
      <c r="M4" s="5">
        <f aca="true" t="shared" si="6" ref="M4:M45">IF(OR(L4&gt;=65,ISNUMBER(L4)=FALSE),0,VLOOKUP(L4,PointTable,M$3,TRUE))</f>
        <v>400</v>
      </c>
      <c r="O4">
        <f aca="true" t="shared" si="7" ref="O4:O45">G4</f>
        <v>417</v>
      </c>
      <c r="P4">
        <f aca="true" t="shared" si="8" ref="P4:P45">J4</f>
        <v>552</v>
      </c>
      <c r="Q4">
        <f aca="true" t="shared" si="9" ref="Q4:Q45">M4</f>
        <v>400</v>
      </c>
    </row>
    <row r="5" spans="1:17" ht="12.75">
      <c r="A5" s="2" t="str">
        <f t="shared" si="0"/>
        <v>2</v>
      </c>
      <c r="B5" s="2">
        <f aca="true" t="shared" si="10" ref="B5:B44">TRIM(IF(D5&lt;=V60Cutoff,"%",IF(D5&lt;=V50Cutoff,"#","")))</f>
      </c>
      <c r="C5" s="33" t="s">
        <v>226</v>
      </c>
      <c r="D5" s="20">
        <v>21297</v>
      </c>
      <c r="E5" s="3">
        <f t="shared" si="1"/>
        <v>729</v>
      </c>
      <c r="F5" s="32">
        <f aca="true" t="shared" si="11" ref="F5:F65">IF(ISERROR(H5),"np",H5)</f>
        <v>12</v>
      </c>
      <c r="G5" s="29">
        <f t="shared" si="3"/>
        <v>312</v>
      </c>
      <c r="H5" s="30">
        <f>VLOOKUP($C5,'Combined Men''s Epée'!$C$4:$I$155,H$1-2,FALSE)</f>
        <v>12</v>
      </c>
      <c r="I5" s="32">
        <f aca="true" t="shared" si="12" ref="I5:I65">IF(ISERROR(K5),"np",K5)</f>
        <v>6</v>
      </c>
      <c r="J5" s="29">
        <f t="shared" si="5"/>
        <v>417</v>
      </c>
      <c r="K5" s="30">
        <f>VLOOKUP($C5,'Combined Men''s Epée'!$C$4:$I$155,K$1-2,FALSE)</f>
        <v>6</v>
      </c>
      <c r="L5" s="4" t="s">
        <v>3</v>
      </c>
      <c r="M5" s="5">
        <f t="shared" si="6"/>
        <v>0</v>
      </c>
      <c r="O5">
        <f t="shared" si="7"/>
        <v>312</v>
      </c>
      <c r="P5">
        <f t="shared" si="8"/>
        <v>417</v>
      </c>
      <c r="Q5">
        <f t="shared" si="9"/>
        <v>0</v>
      </c>
    </row>
    <row r="6" spans="1:17" ht="12.75">
      <c r="A6" s="2" t="str">
        <f t="shared" si="0"/>
        <v>3</v>
      </c>
      <c r="B6" s="2">
        <f>TRIM(IF(D6&lt;=V60Cutoff,"%",IF(D6&lt;=V50Cutoff,"#","")))</f>
      </c>
      <c r="C6" s="21" t="s">
        <v>8</v>
      </c>
      <c r="D6" s="20">
        <v>21140</v>
      </c>
      <c r="E6" s="3">
        <f t="shared" si="1"/>
        <v>712</v>
      </c>
      <c r="F6" s="32">
        <f t="shared" si="2"/>
        <v>38</v>
      </c>
      <c r="G6" s="29">
        <f t="shared" si="3"/>
        <v>95</v>
      </c>
      <c r="H6" s="30">
        <f>VLOOKUP($C6,'Combined Men''s Epée'!$C$4:$I$155,H$1-2,FALSE)</f>
        <v>38</v>
      </c>
      <c r="I6" s="32">
        <f t="shared" si="4"/>
        <v>3</v>
      </c>
      <c r="J6" s="29">
        <f t="shared" si="5"/>
        <v>510</v>
      </c>
      <c r="K6" s="30">
        <f>VLOOKUP($C6,'Combined Men''s Epée'!$C$4:$I$155,K$1-2,FALSE)</f>
        <v>3</v>
      </c>
      <c r="L6" s="4">
        <v>15</v>
      </c>
      <c r="M6" s="5">
        <f t="shared" si="6"/>
        <v>202</v>
      </c>
      <c r="O6">
        <f t="shared" si="7"/>
        <v>95</v>
      </c>
      <c r="P6">
        <f t="shared" si="8"/>
        <v>510</v>
      </c>
      <c r="Q6">
        <f t="shared" si="9"/>
        <v>202</v>
      </c>
    </row>
    <row r="7" spans="1:17" ht="12.75">
      <c r="A7" s="2" t="str">
        <f t="shared" si="0"/>
        <v>4</v>
      </c>
      <c r="B7" s="2">
        <f t="shared" si="10"/>
      </c>
      <c r="C7" s="21" t="s">
        <v>7</v>
      </c>
      <c r="D7" s="20">
        <v>20945</v>
      </c>
      <c r="E7" s="3">
        <f t="shared" si="1"/>
        <v>689</v>
      </c>
      <c r="F7" s="32">
        <f t="shared" si="2"/>
        <v>27</v>
      </c>
      <c r="G7" s="29">
        <f t="shared" si="3"/>
        <v>180</v>
      </c>
      <c r="H7" s="30">
        <f>VLOOKUP($C7,'Combined Men''s Epée'!$C$4:$I$155,H$1-2,FALSE)</f>
        <v>27</v>
      </c>
      <c r="I7" s="32">
        <f t="shared" si="4"/>
        <v>9</v>
      </c>
      <c r="J7" s="29">
        <f t="shared" si="5"/>
        <v>321</v>
      </c>
      <c r="K7" s="30">
        <f>VLOOKUP($C7,'Combined Men''s Epée'!$C$4:$I$155,K$1-2,FALSE)</f>
        <v>9</v>
      </c>
      <c r="L7" s="4">
        <v>2</v>
      </c>
      <c r="M7" s="5">
        <f t="shared" si="6"/>
        <v>368</v>
      </c>
      <c r="O7">
        <f t="shared" si="7"/>
        <v>180</v>
      </c>
      <c r="P7">
        <f t="shared" si="8"/>
        <v>321</v>
      </c>
      <c r="Q7">
        <f t="shared" si="9"/>
        <v>368</v>
      </c>
    </row>
    <row r="8" spans="1:17" ht="12.75">
      <c r="A8" s="2" t="str">
        <f t="shared" si="0"/>
        <v>5</v>
      </c>
      <c r="B8" s="2">
        <f t="shared" si="10"/>
      </c>
      <c r="C8" s="21" t="s">
        <v>181</v>
      </c>
      <c r="D8" s="20">
        <v>22257</v>
      </c>
      <c r="E8" s="3">
        <f t="shared" si="1"/>
        <v>621</v>
      </c>
      <c r="F8" s="32">
        <f t="shared" si="2"/>
        <v>8</v>
      </c>
      <c r="G8" s="29">
        <f t="shared" si="3"/>
        <v>411</v>
      </c>
      <c r="H8" s="30">
        <f>VLOOKUP($C8,'Combined Men''s Epée'!$C$4:$I$155,H$1-2,FALSE)</f>
        <v>8</v>
      </c>
      <c r="I8" s="32">
        <f t="shared" si="4"/>
        <v>17</v>
      </c>
      <c r="J8" s="29">
        <f t="shared" si="5"/>
        <v>210</v>
      </c>
      <c r="K8" s="30">
        <f>VLOOKUP($C8,'Combined Men''s Epée'!$C$4:$I$155,K$1-2,FALSE)</f>
        <v>17</v>
      </c>
      <c r="L8" s="4" t="s">
        <v>3</v>
      </c>
      <c r="M8" s="5">
        <f t="shared" si="6"/>
        <v>0</v>
      </c>
      <c r="O8">
        <f t="shared" si="7"/>
        <v>411</v>
      </c>
      <c r="P8">
        <f t="shared" si="8"/>
        <v>210</v>
      </c>
      <c r="Q8">
        <f t="shared" si="9"/>
        <v>0</v>
      </c>
    </row>
    <row r="9" spans="1:17" ht="12.75">
      <c r="A9" s="2" t="str">
        <f t="shared" si="0"/>
        <v>6</v>
      </c>
      <c r="B9" s="2">
        <f t="shared" si="10"/>
      </c>
      <c r="C9" s="21" t="s">
        <v>77</v>
      </c>
      <c r="D9" s="20">
        <v>21123</v>
      </c>
      <c r="E9" s="3">
        <f t="shared" si="1"/>
        <v>539.5</v>
      </c>
      <c r="F9" s="32" t="str">
        <f t="shared" si="2"/>
        <v>np</v>
      </c>
      <c r="G9" s="29">
        <f t="shared" si="3"/>
        <v>0</v>
      </c>
      <c r="H9" s="30" t="str">
        <f>VLOOKUP($C9,'Combined Men''s Epée'!$C$4:$I$155,H$1-2,FALSE)</f>
        <v>np</v>
      </c>
      <c r="I9" s="32">
        <f t="shared" si="4"/>
        <v>20.5</v>
      </c>
      <c r="J9" s="29">
        <f t="shared" si="5"/>
        <v>199.5</v>
      </c>
      <c r="K9" s="30">
        <f>VLOOKUP($C9,'Combined Men''s Epée'!$C$4:$I$155,K$1-2,FALSE)</f>
        <v>20.5</v>
      </c>
      <c r="L9" s="4">
        <v>3</v>
      </c>
      <c r="M9" s="5">
        <f t="shared" si="6"/>
        <v>340</v>
      </c>
      <c r="O9">
        <f t="shared" si="7"/>
        <v>0</v>
      </c>
      <c r="P9">
        <f t="shared" si="8"/>
        <v>199.5</v>
      </c>
      <c r="Q9">
        <f t="shared" si="9"/>
        <v>340</v>
      </c>
    </row>
    <row r="10" spans="1:17" ht="12.75">
      <c r="A10" s="2" t="str">
        <f t="shared" si="0"/>
        <v>7</v>
      </c>
      <c r="B10" s="2">
        <f t="shared" si="10"/>
      </c>
      <c r="C10" s="21" t="s">
        <v>11</v>
      </c>
      <c r="D10" s="20">
        <v>20934</v>
      </c>
      <c r="E10" s="3">
        <f t="shared" si="1"/>
        <v>514</v>
      </c>
      <c r="F10" s="32" t="str">
        <f t="shared" si="2"/>
        <v>np</v>
      </c>
      <c r="G10" s="29">
        <f t="shared" si="3"/>
        <v>0</v>
      </c>
      <c r="H10" s="30" t="str">
        <f>VLOOKUP($C10,'Combined Men''s Epée'!$C$4:$I$155,H$1-2,FALSE)</f>
        <v>np</v>
      </c>
      <c r="I10" s="32">
        <f t="shared" si="4"/>
        <v>16</v>
      </c>
      <c r="J10" s="29">
        <f t="shared" si="5"/>
        <v>300</v>
      </c>
      <c r="K10" s="30">
        <f>VLOOKUP($C10,'Combined Men''s Epée'!$C$4:$I$155,K$1-2,FALSE)</f>
        <v>16</v>
      </c>
      <c r="L10" s="4">
        <v>9</v>
      </c>
      <c r="M10" s="5">
        <f t="shared" si="6"/>
        <v>214</v>
      </c>
      <c r="O10">
        <f t="shared" si="7"/>
        <v>0</v>
      </c>
      <c r="P10">
        <f t="shared" si="8"/>
        <v>300</v>
      </c>
      <c r="Q10">
        <f t="shared" si="9"/>
        <v>214</v>
      </c>
    </row>
    <row r="11" spans="1:17" ht="12.75">
      <c r="A11" s="2" t="str">
        <f t="shared" si="0"/>
        <v>8</v>
      </c>
      <c r="B11" s="2">
        <f t="shared" si="10"/>
      </c>
      <c r="C11" s="33" t="s">
        <v>227</v>
      </c>
      <c r="D11" s="20">
        <v>21041</v>
      </c>
      <c r="E11" s="3">
        <f t="shared" si="1"/>
        <v>507</v>
      </c>
      <c r="F11" s="32">
        <f t="shared" si="2"/>
        <v>15</v>
      </c>
      <c r="G11" s="29">
        <f t="shared" si="3"/>
        <v>303</v>
      </c>
      <c r="H11" s="30">
        <f>VLOOKUP($C11,'Combined Men''s Epée'!$C$4:$I$155,H$1-2,FALSE)</f>
        <v>15</v>
      </c>
      <c r="I11" s="32">
        <f t="shared" si="4"/>
        <v>41</v>
      </c>
      <c r="J11" s="29">
        <f t="shared" si="5"/>
        <v>92</v>
      </c>
      <c r="K11" s="30">
        <f>VLOOKUP($C11,'Combined Men''s Epée'!$C$4:$I$155,K$1-2,FALSE)</f>
        <v>41</v>
      </c>
      <c r="L11" s="4">
        <v>14</v>
      </c>
      <c r="M11" s="5">
        <f t="shared" si="6"/>
        <v>204</v>
      </c>
      <c r="O11">
        <f t="shared" si="7"/>
        <v>303</v>
      </c>
      <c r="P11">
        <f t="shared" si="8"/>
        <v>92</v>
      </c>
      <c r="Q11">
        <f t="shared" si="9"/>
        <v>204</v>
      </c>
    </row>
    <row r="12" spans="1:17" ht="12.75">
      <c r="A12" s="2" t="str">
        <f t="shared" si="0"/>
        <v>9</v>
      </c>
      <c r="B12" s="2">
        <f t="shared" si="10"/>
      </c>
      <c r="C12" s="21" t="s">
        <v>176</v>
      </c>
      <c r="D12" s="20">
        <v>21820</v>
      </c>
      <c r="E12" s="3">
        <f t="shared" si="1"/>
        <v>484</v>
      </c>
      <c r="F12" s="32">
        <f t="shared" si="2"/>
        <v>19</v>
      </c>
      <c r="G12" s="29">
        <f t="shared" si="3"/>
        <v>204</v>
      </c>
      <c r="H12" s="30">
        <f>VLOOKUP($C12,'Combined Men''s Epée'!$C$4:$I$155,H$1-2,FALSE)</f>
        <v>19</v>
      </c>
      <c r="I12" s="32" t="str">
        <f t="shared" si="4"/>
        <v>np</v>
      </c>
      <c r="J12" s="29">
        <f t="shared" si="5"/>
        <v>0</v>
      </c>
      <c r="K12" s="30" t="str">
        <f>VLOOKUP($C12,'Combined Men''s Epée'!$C$4:$I$155,K$1-2,FALSE)</f>
        <v>np</v>
      </c>
      <c r="L12" s="4">
        <v>5</v>
      </c>
      <c r="M12" s="5">
        <f t="shared" si="6"/>
        <v>280</v>
      </c>
      <c r="O12">
        <f t="shared" si="7"/>
        <v>204</v>
      </c>
      <c r="P12">
        <f t="shared" si="8"/>
        <v>0</v>
      </c>
      <c r="Q12">
        <f t="shared" si="9"/>
        <v>280</v>
      </c>
    </row>
    <row r="13" spans="1:17" ht="12.75">
      <c r="A13" s="2" t="str">
        <f t="shared" si="0"/>
        <v>10</v>
      </c>
      <c r="B13" s="2">
        <f t="shared" si="10"/>
      </c>
      <c r="C13" s="21" t="s">
        <v>5</v>
      </c>
      <c r="D13" s="20">
        <v>20807</v>
      </c>
      <c r="E13" s="3">
        <f t="shared" si="1"/>
        <v>420</v>
      </c>
      <c r="F13" s="32">
        <f t="shared" si="2"/>
        <v>5</v>
      </c>
      <c r="G13" s="29">
        <f t="shared" si="3"/>
        <v>420</v>
      </c>
      <c r="H13" s="30">
        <f>VLOOKUP($C13,'Combined Men''s Epée'!$C$4:$I$155,H$1-2,FALSE)</f>
        <v>5</v>
      </c>
      <c r="I13" s="32" t="str">
        <f t="shared" si="4"/>
        <v>np</v>
      </c>
      <c r="J13" s="29">
        <f t="shared" si="5"/>
        <v>0</v>
      </c>
      <c r="K13" s="30" t="str">
        <f>VLOOKUP($C13,'Combined Men''s Epée'!$C$4:$I$155,K$1-2,FALSE)</f>
        <v>np</v>
      </c>
      <c r="L13" s="4" t="s">
        <v>3</v>
      </c>
      <c r="M13" s="5">
        <f t="shared" si="6"/>
        <v>0</v>
      </c>
      <c r="O13">
        <f t="shared" si="7"/>
        <v>420</v>
      </c>
      <c r="P13">
        <f t="shared" si="8"/>
        <v>0</v>
      </c>
      <c r="Q13">
        <f t="shared" si="9"/>
        <v>0</v>
      </c>
    </row>
    <row r="14" spans="1:17" ht="12.75">
      <c r="A14" s="2" t="str">
        <f t="shared" si="0"/>
        <v>11</v>
      </c>
      <c r="B14" s="2">
        <f t="shared" si="10"/>
      </c>
      <c r="C14" s="21" t="s">
        <v>121</v>
      </c>
      <c r="D14" s="20">
        <v>21219</v>
      </c>
      <c r="E14" s="3">
        <f t="shared" si="1"/>
        <v>414</v>
      </c>
      <c r="F14" s="32">
        <f t="shared" si="2"/>
        <v>7</v>
      </c>
      <c r="G14" s="29">
        <f t="shared" si="3"/>
        <v>414</v>
      </c>
      <c r="H14" s="30">
        <f>VLOOKUP($C14,'Combined Men''s Epée'!$C$4:$I$155,H$1-2,FALSE)</f>
        <v>7</v>
      </c>
      <c r="I14" s="32" t="str">
        <f t="shared" si="4"/>
        <v>np</v>
      </c>
      <c r="J14" s="29">
        <f t="shared" si="5"/>
        <v>0</v>
      </c>
      <c r="K14" s="30" t="str">
        <f>VLOOKUP($C14,'Combined Men''s Epée'!$C$4:$I$155,K$1-2,FALSE)</f>
        <v>np</v>
      </c>
      <c r="L14" s="4" t="s">
        <v>3</v>
      </c>
      <c r="M14" s="5">
        <f t="shared" si="6"/>
        <v>0</v>
      </c>
      <c r="O14">
        <f t="shared" si="7"/>
        <v>414</v>
      </c>
      <c r="P14">
        <f t="shared" si="8"/>
        <v>0</v>
      </c>
      <c r="Q14">
        <f t="shared" si="9"/>
        <v>0</v>
      </c>
    </row>
    <row r="15" spans="1:17" ht="12.75">
      <c r="A15" s="2" t="str">
        <f t="shared" si="0"/>
        <v>12</v>
      </c>
      <c r="B15" s="2">
        <f t="shared" si="10"/>
      </c>
      <c r="C15" s="33" t="s">
        <v>274</v>
      </c>
      <c r="D15" s="20">
        <v>22139</v>
      </c>
      <c r="E15" s="3">
        <f t="shared" si="1"/>
        <v>401</v>
      </c>
      <c r="F15" s="32" t="str">
        <f t="shared" si="2"/>
        <v>np</v>
      </c>
      <c r="G15" s="29">
        <f t="shared" si="3"/>
        <v>0</v>
      </c>
      <c r="H15" s="30" t="str">
        <f>VLOOKUP($C15,'Combined Men''s Epée'!$C$4:$I$155,H$1-2,FALSE)</f>
        <v>np</v>
      </c>
      <c r="I15" s="32">
        <f t="shared" si="4"/>
        <v>24</v>
      </c>
      <c r="J15" s="29">
        <f t="shared" si="5"/>
        <v>189</v>
      </c>
      <c r="K15" s="30">
        <f>VLOOKUP($C15,'Combined Men''s Epée'!$C$4:$I$155,K$1-2,FALSE)</f>
        <v>24</v>
      </c>
      <c r="L15" s="4">
        <v>10</v>
      </c>
      <c r="M15" s="5">
        <f t="shared" si="6"/>
        <v>212</v>
      </c>
      <c r="O15">
        <f t="shared" si="7"/>
        <v>0</v>
      </c>
      <c r="P15">
        <f t="shared" si="8"/>
        <v>189</v>
      </c>
      <c r="Q15">
        <f t="shared" si="9"/>
        <v>212</v>
      </c>
    </row>
    <row r="16" spans="1:17" ht="12.75">
      <c r="A16" s="2" t="str">
        <f t="shared" si="0"/>
        <v>13</v>
      </c>
      <c r="B16" s="2">
        <f t="shared" si="10"/>
      </c>
      <c r="C16" s="34" t="s">
        <v>324</v>
      </c>
      <c r="D16" s="20">
        <v>19443</v>
      </c>
      <c r="E16" s="3">
        <f t="shared" si="1"/>
        <v>340</v>
      </c>
      <c r="F16" s="32" t="str">
        <f t="shared" si="2"/>
        <v>np</v>
      </c>
      <c r="G16" s="29">
        <f t="shared" si="3"/>
        <v>0</v>
      </c>
      <c r="H16" s="30" t="e">
        <f>VLOOKUP($C16,'Combined Men''s Epée'!$C$4:$I$155,H$1-2,FALSE)</f>
        <v>#N/A</v>
      </c>
      <c r="I16" s="32" t="str">
        <f t="shared" si="4"/>
        <v>np</v>
      </c>
      <c r="J16" s="29">
        <f t="shared" si="5"/>
        <v>0</v>
      </c>
      <c r="K16" s="30" t="e">
        <f>VLOOKUP($C16,'Combined Men''s Epée'!$C$4:$I$155,K$1-2,FALSE)</f>
        <v>#N/A</v>
      </c>
      <c r="L16" s="4">
        <v>3</v>
      </c>
      <c r="M16" s="5">
        <f t="shared" si="6"/>
        <v>340</v>
      </c>
      <c r="O16">
        <f t="shared" si="7"/>
        <v>0</v>
      </c>
      <c r="P16">
        <f t="shared" si="8"/>
        <v>0</v>
      </c>
      <c r="Q16">
        <f t="shared" si="9"/>
        <v>340</v>
      </c>
    </row>
    <row r="17" spans="1:17" ht="12.75">
      <c r="A17" s="2" t="str">
        <f t="shared" si="0"/>
        <v>14</v>
      </c>
      <c r="B17" s="2">
        <f t="shared" si="10"/>
      </c>
      <c r="C17" s="33" t="s">
        <v>225</v>
      </c>
      <c r="D17" s="20">
        <v>22376</v>
      </c>
      <c r="E17" s="3">
        <f t="shared" si="1"/>
        <v>318</v>
      </c>
      <c r="F17" s="32">
        <f t="shared" si="2"/>
        <v>10</v>
      </c>
      <c r="G17" s="29">
        <f t="shared" si="3"/>
        <v>318</v>
      </c>
      <c r="H17" s="30">
        <f>VLOOKUP($C17,'Combined Men''s Epée'!$C$4:$I$155,H$1-2,FALSE)</f>
        <v>10</v>
      </c>
      <c r="I17" s="32" t="str">
        <f t="shared" si="4"/>
        <v>np</v>
      </c>
      <c r="J17" s="29">
        <f t="shared" si="5"/>
        <v>0</v>
      </c>
      <c r="K17" s="30" t="str">
        <f>VLOOKUP($C17,'Combined Men''s Epée'!$C$4:$I$155,K$1-2,FALSE)</f>
        <v>np</v>
      </c>
      <c r="L17" s="4" t="s">
        <v>3</v>
      </c>
      <c r="M17" s="5">
        <f t="shared" si="6"/>
        <v>0</v>
      </c>
      <c r="O17">
        <f t="shared" si="7"/>
        <v>318</v>
      </c>
      <c r="P17">
        <f t="shared" si="8"/>
        <v>0</v>
      </c>
      <c r="Q17">
        <f t="shared" si="9"/>
        <v>0</v>
      </c>
    </row>
    <row r="18" spans="1:17" ht="12.75">
      <c r="A18" s="2" t="str">
        <f t="shared" si="0"/>
        <v>15T</v>
      </c>
      <c r="B18" s="2">
        <f t="shared" si="10"/>
      </c>
      <c r="C18" s="21" t="s">
        <v>120</v>
      </c>
      <c r="D18" s="20">
        <v>22081</v>
      </c>
      <c r="E18" s="3">
        <f t="shared" si="1"/>
        <v>312</v>
      </c>
      <c r="F18" s="32" t="str">
        <f t="shared" si="2"/>
        <v>np</v>
      </c>
      <c r="G18" s="29">
        <f t="shared" si="3"/>
        <v>0</v>
      </c>
      <c r="H18" s="30" t="str">
        <f>VLOOKUP($C18,'Combined Men''s Epée'!$C$4:$I$155,H$1-2,FALSE)</f>
        <v>np</v>
      </c>
      <c r="I18" s="32">
        <f t="shared" si="4"/>
        <v>12</v>
      </c>
      <c r="J18" s="29">
        <f t="shared" si="5"/>
        <v>312</v>
      </c>
      <c r="K18" s="30">
        <f>VLOOKUP($C18,'Combined Men''s Epée'!$C$4:$I$155,K$1-2,FALSE)</f>
        <v>12</v>
      </c>
      <c r="L18" s="4" t="s">
        <v>3</v>
      </c>
      <c r="M18" s="5">
        <f t="shared" si="6"/>
        <v>0</v>
      </c>
      <c r="O18">
        <f t="shared" si="7"/>
        <v>0</v>
      </c>
      <c r="P18">
        <f t="shared" si="8"/>
        <v>312</v>
      </c>
      <c r="Q18">
        <f t="shared" si="9"/>
        <v>0</v>
      </c>
    </row>
    <row r="19" spans="1:17" ht="12.75">
      <c r="A19" s="2" t="str">
        <f t="shared" si="0"/>
        <v>15T</v>
      </c>
      <c r="B19" s="2">
        <f t="shared" si="10"/>
      </c>
      <c r="C19" s="21" t="s">
        <v>171</v>
      </c>
      <c r="D19" s="20">
        <v>21348</v>
      </c>
      <c r="E19" s="3">
        <f t="shared" si="1"/>
        <v>312</v>
      </c>
      <c r="F19" s="32" t="str">
        <f t="shared" si="2"/>
        <v>np</v>
      </c>
      <c r="G19" s="29">
        <f t="shared" si="3"/>
        <v>0</v>
      </c>
      <c r="H19" s="30" t="str">
        <f>VLOOKUP($C19,'Combined Men''s Epée'!$C$4:$I$155,H$1-2,FALSE)</f>
        <v>np</v>
      </c>
      <c r="I19" s="32">
        <f t="shared" si="4"/>
        <v>27</v>
      </c>
      <c r="J19" s="29">
        <f t="shared" si="5"/>
        <v>180</v>
      </c>
      <c r="K19" s="30">
        <f>VLOOKUP($C19,'Combined Men''s Epée'!$C$4:$I$155,K$1-2,FALSE)</f>
        <v>27</v>
      </c>
      <c r="L19" s="4">
        <v>21</v>
      </c>
      <c r="M19" s="5">
        <f t="shared" si="6"/>
        <v>132</v>
      </c>
      <c r="O19">
        <f t="shared" si="7"/>
        <v>0</v>
      </c>
      <c r="P19">
        <f t="shared" si="8"/>
        <v>180</v>
      </c>
      <c r="Q19">
        <f t="shared" si="9"/>
        <v>132</v>
      </c>
    </row>
    <row r="20" spans="1:17" ht="12.75">
      <c r="A20" s="2" t="str">
        <f t="shared" si="0"/>
        <v>17</v>
      </c>
      <c r="B20" s="2">
        <f t="shared" si="10"/>
      </c>
      <c r="C20" s="33" t="s">
        <v>277</v>
      </c>
      <c r="D20" s="20">
        <v>19487</v>
      </c>
      <c r="E20" s="3">
        <f t="shared" si="1"/>
        <v>299</v>
      </c>
      <c r="F20" s="32" t="str">
        <f t="shared" si="2"/>
        <v>np</v>
      </c>
      <c r="G20" s="29">
        <f t="shared" si="3"/>
        <v>0</v>
      </c>
      <c r="H20" s="30" t="str">
        <f>VLOOKUP($C20,'Combined Men''s Epée'!$C$4:$I$155,H$1-2,FALSE)</f>
        <v>np</v>
      </c>
      <c r="I20" s="32">
        <f t="shared" si="4"/>
        <v>40</v>
      </c>
      <c r="J20" s="29">
        <f t="shared" si="5"/>
        <v>93</v>
      </c>
      <c r="K20" s="30">
        <f>VLOOKUP($C20,'Combined Men''s Epée'!$C$4:$I$155,K$1-2,FALSE)</f>
        <v>40</v>
      </c>
      <c r="L20" s="4">
        <v>13</v>
      </c>
      <c r="M20" s="5">
        <f t="shared" si="6"/>
        <v>206</v>
      </c>
      <c r="O20">
        <f t="shared" si="7"/>
        <v>0</v>
      </c>
      <c r="P20">
        <f t="shared" si="8"/>
        <v>93</v>
      </c>
      <c r="Q20">
        <f t="shared" si="9"/>
        <v>206</v>
      </c>
    </row>
    <row r="21" spans="1:17" ht="12.75">
      <c r="A21" s="2" t="str">
        <f t="shared" si="0"/>
        <v>18</v>
      </c>
      <c r="B21" s="2">
        <f t="shared" si="10"/>
      </c>
      <c r="C21" s="21" t="s">
        <v>169</v>
      </c>
      <c r="D21" s="20">
        <v>19282</v>
      </c>
      <c r="E21" s="3">
        <f t="shared" si="1"/>
        <v>289</v>
      </c>
      <c r="F21" s="32">
        <f t="shared" si="2"/>
        <v>39</v>
      </c>
      <c r="G21" s="29">
        <f t="shared" si="3"/>
        <v>94</v>
      </c>
      <c r="H21" s="30">
        <f>VLOOKUP($C21,'Combined Men''s Epée'!$C$4:$I$155,H$1-2,FALSE)</f>
        <v>39</v>
      </c>
      <c r="I21" s="32">
        <f t="shared" si="4"/>
        <v>22</v>
      </c>
      <c r="J21" s="29">
        <f t="shared" si="5"/>
        <v>195</v>
      </c>
      <c r="K21" s="30">
        <f>VLOOKUP($C21,'Combined Men''s Epée'!$C$4:$I$155,K$1-2,FALSE)</f>
        <v>22</v>
      </c>
      <c r="L21" s="4" t="s">
        <v>3</v>
      </c>
      <c r="M21" s="5">
        <f t="shared" si="6"/>
        <v>0</v>
      </c>
      <c r="O21">
        <f t="shared" si="7"/>
        <v>94</v>
      </c>
      <c r="P21">
        <f t="shared" si="8"/>
        <v>195</v>
      </c>
      <c r="Q21">
        <f t="shared" si="9"/>
        <v>0</v>
      </c>
    </row>
    <row r="22" spans="1:17" ht="12.75">
      <c r="A22" s="2" t="str">
        <f t="shared" si="0"/>
        <v>19</v>
      </c>
      <c r="B22" s="2">
        <f t="shared" si="10"/>
      </c>
      <c r="C22" s="21" t="s">
        <v>12</v>
      </c>
      <c r="D22" s="20">
        <v>20791</v>
      </c>
      <c r="E22" s="3">
        <f t="shared" si="1"/>
        <v>282</v>
      </c>
      <c r="F22" s="32">
        <f t="shared" si="2"/>
        <v>25</v>
      </c>
      <c r="G22" s="29">
        <f t="shared" si="3"/>
        <v>186</v>
      </c>
      <c r="H22" s="30">
        <f>VLOOKUP($C22,'Combined Men''s Epée'!$C$4:$I$155,H$1-2,FALSE)</f>
        <v>25</v>
      </c>
      <c r="I22" s="32">
        <f t="shared" si="4"/>
        <v>37</v>
      </c>
      <c r="J22" s="29">
        <f t="shared" si="5"/>
        <v>96</v>
      </c>
      <c r="K22" s="30">
        <f>VLOOKUP($C22,'Combined Men''s Epée'!$C$4:$I$155,K$1-2,FALSE)</f>
        <v>37</v>
      </c>
      <c r="L22" s="4" t="s">
        <v>3</v>
      </c>
      <c r="M22" s="5">
        <f t="shared" si="6"/>
        <v>0</v>
      </c>
      <c r="O22">
        <f t="shared" si="7"/>
        <v>186</v>
      </c>
      <c r="P22">
        <f t="shared" si="8"/>
        <v>96</v>
      </c>
      <c r="Q22">
        <f t="shared" si="9"/>
        <v>0</v>
      </c>
    </row>
    <row r="23" spans="1:17" ht="12.75">
      <c r="A23" s="2" t="str">
        <f t="shared" si="0"/>
        <v>20</v>
      </c>
      <c r="B23" s="2">
        <f t="shared" si="10"/>
      </c>
      <c r="C23" s="34" t="s">
        <v>325</v>
      </c>
      <c r="D23" s="20">
        <v>19634</v>
      </c>
      <c r="E23" s="3">
        <f t="shared" si="1"/>
        <v>278</v>
      </c>
      <c r="F23" s="32" t="str">
        <f t="shared" si="2"/>
        <v>np</v>
      </c>
      <c r="G23" s="29">
        <f t="shared" si="3"/>
        <v>0</v>
      </c>
      <c r="H23" s="30" t="e">
        <f>VLOOKUP($C23,'Combined Men''s Epée'!$C$4:$I$155,H$1-2,FALSE)</f>
        <v>#N/A</v>
      </c>
      <c r="I23" s="32" t="str">
        <f t="shared" si="4"/>
        <v>np</v>
      </c>
      <c r="J23" s="29">
        <f t="shared" si="5"/>
        <v>0</v>
      </c>
      <c r="K23" s="30" t="e">
        <f>VLOOKUP($C23,'Combined Men''s Epée'!$C$4:$I$155,K$1-2,FALSE)</f>
        <v>#N/A</v>
      </c>
      <c r="L23" s="4">
        <v>6</v>
      </c>
      <c r="M23" s="5">
        <f t="shared" si="6"/>
        <v>278</v>
      </c>
      <c r="O23">
        <f t="shared" si="7"/>
        <v>0</v>
      </c>
      <c r="P23">
        <f t="shared" si="8"/>
        <v>0</v>
      </c>
      <c r="Q23">
        <f t="shared" si="9"/>
        <v>278</v>
      </c>
    </row>
    <row r="24" spans="1:17" ht="12.75">
      <c r="A24" s="2" t="str">
        <f t="shared" si="0"/>
        <v>21</v>
      </c>
      <c r="B24" s="2">
        <f t="shared" si="10"/>
      </c>
      <c r="C24" s="34" t="s">
        <v>326</v>
      </c>
      <c r="D24" s="20">
        <v>19762</v>
      </c>
      <c r="E24" s="3">
        <f t="shared" si="1"/>
        <v>276</v>
      </c>
      <c r="F24" s="32" t="str">
        <f t="shared" si="2"/>
        <v>np</v>
      </c>
      <c r="G24" s="29">
        <f t="shared" si="3"/>
        <v>0</v>
      </c>
      <c r="H24" s="30" t="e">
        <f>VLOOKUP($C24,'Combined Men''s Epée'!$C$4:$I$155,H$1-2,FALSE)</f>
        <v>#N/A</v>
      </c>
      <c r="I24" s="32" t="str">
        <f t="shared" si="4"/>
        <v>np</v>
      </c>
      <c r="J24" s="29">
        <f t="shared" si="5"/>
        <v>0</v>
      </c>
      <c r="K24" s="30" t="e">
        <f>VLOOKUP($C24,'Combined Men''s Epée'!$C$4:$I$155,K$1-2,FALSE)</f>
        <v>#N/A</v>
      </c>
      <c r="L24" s="4">
        <v>7</v>
      </c>
      <c r="M24" s="5">
        <f t="shared" si="6"/>
        <v>276</v>
      </c>
      <c r="O24">
        <f t="shared" si="7"/>
        <v>0</v>
      </c>
      <c r="P24">
        <f t="shared" si="8"/>
        <v>0</v>
      </c>
      <c r="Q24">
        <f t="shared" si="9"/>
        <v>276</v>
      </c>
    </row>
    <row r="25" spans="1:17" ht="12.75">
      <c r="A25" s="2" t="str">
        <f t="shared" si="0"/>
        <v>22</v>
      </c>
      <c r="B25" s="2">
        <f>TRIM(IF(D25&lt;=V60Cutoff,"%",IF(D25&lt;=V50Cutoff,"#","")))</f>
      </c>
      <c r="C25" s="21" t="s">
        <v>109</v>
      </c>
      <c r="D25" s="20">
        <v>19405</v>
      </c>
      <c r="E25" s="3">
        <f t="shared" si="1"/>
        <v>274</v>
      </c>
      <c r="F25" s="32" t="str">
        <f aca="true" t="shared" si="13" ref="F25:F33">IF(ISERROR(H25),"np",H25)</f>
        <v>np</v>
      </c>
      <c r="G25" s="29">
        <f t="shared" si="3"/>
        <v>0</v>
      </c>
      <c r="H25" s="30" t="e">
        <f>VLOOKUP($C25,'Combined Men''s Epée'!$C$4:$I$155,H$1-2,FALSE)</f>
        <v>#N/A</v>
      </c>
      <c r="I25" s="32" t="str">
        <f aca="true" t="shared" si="14" ref="I25:I33">IF(ISERROR(K25),"np",K25)</f>
        <v>np</v>
      </c>
      <c r="J25" s="29">
        <f t="shared" si="5"/>
        <v>0</v>
      </c>
      <c r="K25" s="30" t="e">
        <f>VLOOKUP($C25,'Combined Men''s Epée'!$C$4:$I$155,K$1-2,FALSE)</f>
        <v>#N/A</v>
      </c>
      <c r="L25" s="4">
        <v>8</v>
      </c>
      <c r="M25" s="5">
        <f t="shared" si="6"/>
        <v>274</v>
      </c>
      <c r="O25">
        <f aca="true" t="shared" si="15" ref="O25:O34">G25</f>
        <v>0</v>
      </c>
      <c r="P25">
        <f aca="true" t="shared" si="16" ref="P25:P34">J25</f>
        <v>0</v>
      </c>
      <c r="Q25">
        <f aca="true" t="shared" si="17" ref="Q25:Q34">M25</f>
        <v>274</v>
      </c>
    </row>
    <row r="26" spans="1:17" ht="12.75">
      <c r="A26" s="2" t="str">
        <f t="shared" si="0"/>
        <v>23</v>
      </c>
      <c r="B26" s="2">
        <f t="shared" si="10"/>
      </c>
      <c r="C26" s="33" t="s">
        <v>276</v>
      </c>
      <c r="D26" s="20">
        <v>22636</v>
      </c>
      <c r="E26" s="3">
        <f t="shared" si="1"/>
        <v>237</v>
      </c>
      <c r="F26" s="32" t="str">
        <f t="shared" si="2"/>
        <v>np</v>
      </c>
      <c r="G26" s="29">
        <f t="shared" si="3"/>
        <v>0</v>
      </c>
      <c r="H26" s="30" t="str">
        <f>VLOOKUP($C26,'Combined Men''s Epée'!$C$4:$I$155,H$1-2,FALSE)</f>
        <v>np</v>
      </c>
      <c r="I26" s="32">
        <f t="shared" si="4"/>
        <v>31</v>
      </c>
      <c r="J26" s="29">
        <f t="shared" si="5"/>
        <v>168</v>
      </c>
      <c r="K26" s="30">
        <f>VLOOKUP($C26,'Combined Men''s Epée'!$C$4:$I$155,K$1-2,FALSE)</f>
        <v>31</v>
      </c>
      <c r="L26" s="4">
        <v>34</v>
      </c>
      <c r="M26" s="5">
        <f t="shared" si="6"/>
        <v>69</v>
      </c>
      <c r="O26">
        <f t="shared" si="15"/>
        <v>0</v>
      </c>
      <c r="P26">
        <f t="shared" si="16"/>
        <v>168</v>
      </c>
      <c r="Q26">
        <f t="shared" si="17"/>
        <v>69</v>
      </c>
    </row>
    <row r="27" spans="1:17" ht="12.75">
      <c r="A27" s="2" t="str">
        <f t="shared" si="0"/>
        <v>24</v>
      </c>
      <c r="B27" s="2">
        <f>TRIM(IF(D27&lt;=V60Cutoff,"%",IF(D27&lt;=V50Cutoff,"#","")))</f>
      </c>
      <c r="C27" s="33" t="s">
        <v>236</v>
      </c>
      <c r="D27" s="20">
        <v>22457</v>
      </c>
      <c r="E27" s="3">
        <f t="shared" si="1"/>
        <v>229</v>
      </c>
      <c r="F27" s="32">
        <f t="shared" si="13"/>
        <v>57</v>
      </c>
      <c r="G27" s="29">
        <f t="shared" si="3"/>
        <v>76</v>
      </c>
      <c r="H27" s="30">
        <f>VLOOKUP($C27,'Combined Men''s Epée'!$C$4:$I$155,H$1-2,FALSE)</f>
        <v>57</v>
      </c>
      <c r="I27" s="32">
        <f t="shared" si="14"/>
        <v>42</v>
      </c>
      <c r="J27" s="29">
        <f t="shared" si="5"/>
        <v>91</v>
      </c>
      <c r="K27" s="30">
        <f>VLOOKUP($C27,'Combined Men''s Epée'!$C$4:$I$155,K$1-2,FALSE)</f>
        <v>42</v>
      </c>
      <c r="L27" s="4">
        <v>18</v>
      </c>
      <c r="M27" s="5">
        <f t="shared" si="6"/>
        <v>138</v>
      </c>
      <c r="O27">
        <f t="shared" si="15"/>
        <v>76</v>
      </c>
      <c r="P27">
        <f t="shared" si="16"/>
        <v>91</v>
      </c>
      <c r="Q27">
        <f t="shared" si="17"/>
        <v>138</v>
      </c>
    </row>
    <row r="28" spans="1:17" ht="12.75">
      <c r="A28" s="2" t="str">
        <f t="shared" si="0"/>
        <v>25</v>
      </c>
      <c r="B28" s="2">
        <f>TRIM(IF(D28&lt;=V60Cutoff,"%",IF(D28&lt;=V50Cutoff,"#","")))</f>
      </c>
      <c r="C28" s="21" t="s">
        <v>180</v>
      </c>
      <c r="D28" s="20">
        <v>21174</v>
      </c>
      <c r="E28" s="3">
        <f t="shared" si="1"/>
        <v>219</v>
      </c>
      <c r="F28" s="32">
        <f t="shared" si="13"/>
        <v>50</v>
      </c>
      <c r="G28" s="29">
        <f t="shared" si="3"/>
        <v>83</v>
      </c>
      <c r="H28" s="30">
        <f>VLOOKUP($C28,'Combined Men''s Epée'!$C$4:$I$155,H$1-2,FALSE)</f>
        <v>50</v>
      </c>
      <c r="I28" s="32">
        <f t="shared" si="14"/>
        <v>52</v>
      </c>
      <c r="J28" s="29">
        <f t="shared" si="5"/>
        <v>81</v>
      </c>
      <c r="K28" s="30">
        <f>VLOOKUP($C28,'Combined Men''s Epée'!$C$4:$I$155,K$1-2,FALSE)</f>
        <v>52</v>
      </c>
      <c r="L28" s="4">
        <v>19</v>
      </c>
      <c r="M28" s="5">
        <f t="shared" si="6"/>
        <v>136</v>
      </c>
      <c r="O28">
        <f t="shared" si="15"/>
        <v>83</v>
      </c>
      <c r="P28">
        <f t="shared" si="16"/>
        <v>81</v>
      </c>
      <c r="Q28">
        <f t="shared" si="17"/>
        <v>136</v>
      </c>
    </row>
    <row r="29" spans="1:17" ht="12.75">
      <c r="A29" s="2" t="str">
        <f t="shared" si="0"/>
        <v>26</v>
      </c>
      <c r="B29" s="2">
        <f>TRIM(IF(D29&lt;=V60Cutoff,"%",IF(D29&lt;=V50Cutoff,"#","")))</f>
      </c>
      <c r="C29" s="34" t="s">
        <v>327</v>
      </c>
      <c r="D29" s="20">
        <v>19323</v>
      </c>
      <c r="E29" s="3">
        <f t="shared" si="1"/>
        <v>210</v>
      </c>
      <c r="F29" s="32" t="str">
        <f t="shared" si="13"/>
        <v>np</v>
      </c>
      <c r="G29" s="29">
        <f t="shared" si="3"/>
        <v>0</v>
      </c>
      <c r="H29" s="30" t="e">
        <f>VLOOKUP($C29,'Combined Men''s Epée'!$C$4:$I$155,H$1-2,FALSE)</f>
        <v>#N/A</v>
      </c>
      <c r="I29" s="32" t="str">
        <f t="shared" si="14"/>
        <v>np</v>
      </c>
      <c r="J29" s="29">
        <f t="shared" si="5"/>
        <v>0</v>
      </c>
      <c r="K29" s="30" t="e">
        <f>VLOOKUP($C29,'Combined Men''s Epée'!$C$4:$I$155,K$1-2,FALSE)</f>
        <v>#N/A</v>
      </c>
      <c r="L29" s="4">
        <v>11</v>
      </c>
      <c r="M29" s="5">
        <f t="shared" si="6"/>
        <v>210</v>
      </c>
      <c r="O29">
        <f t="shared" si="15"/>
        <v>0</v>
      </c>
      <c r="P29">
        <f t="shared" si="16"/>
        <v>0</v>
      </c>
      <c r="Q29">
        <f t="shared" si="17"/>
        <v>210</v>
      </c>
    </row>
    <row r="30" spans="1:17" ht="12.75">
      <c r="A30" s="2" t="str">
        <f t="shared" si="0"/>
        <v>27</v>
      </c>
      <c r="B30" s="2">
        <f t="shared" si="10"/>
      </c>
      <c r="C30" s="34" t="s">
        <v>328</v>
      </c>
      <c r="D30" s="20">
        <v>19829</v>
      </c>
      <c r="E30" s="3">
        <f t="shared" si="1"/>
        <v>208</v>
      </c>
      <c r="F30" s="32" t="str">
        <f t="shared" si="13"/>
        <v>np</v>
      </c>
      <c r="G30" s="29">
        <f t="shared" si="3"/>
        <v>0</v>
      </c>
      <c r="H30" s="30" t="e">
        <f>VLOOKUP($C30,'Combined Men''s Epée'!$C$4:$I$155,H$1-2,FALSE)</f>
        <v>#N/A</v>
      </c>
      <c r="I30" s="32" t="str">
        <f t="shared" si="14"/>
        <v>np</v>
      </c>
      <c r="J30" s="29">
        <f t="shared" si="5"/>
        <v>0</v>
      </c>
      <c r="K30" s="30" t="e">
        <f>VLOOKUP($C30,'Combined Men''s Epée'!$C$4:$I$155,K$1-2,FALSE)</f>
        <v>#N/A</v>
      </c>
      <c r="L30" s="4">
        <v>12</v>
      </c>
      <c r="M30" s="5">
        <f t="shared" si="6"/>
        <v>208</v>
      </c>
      <c r="O30">
        <f t="shared" si="15"/>
        <v>0</v>
      </c>
      <c r="P30">
        <f t="shared" si="16"/>
        <v>0</v>
      </c>
      <c r="Q30">
        <f t="shared" si="17"/>
        <v>208</v>
      </c>
    </row>
    <row r="31" spans="1:17" ht="12.75">
      <c r="A31" s="2" t="str">
        <f t="shared" si="0"/>
        <v>28</v>
      </c>
      <c r="B31" s="2">
        <f>TRIM(IF(D31&lt;=V60Cutoff,"%",IF(D31&lt;=V50Cutoff,"#","")))</f>
      </c>
      <c r="C31" s="33" t="s">
        <v>314</v>
      </c>
      <c r="D31" s="20">
        <v>21504</v>
      </c>
      <c r="E31" s="3">
        <f t="shared" si="1"/>
        <v>204</v>
      </c>
      <c r="F31" s="32" t="str">
        <f t="shared" si="13"/>
        <v>np</v>
      </c>
      <c r="G31" s="29">
        <f t="shared" si="3"/>
        <v>0</v>
      </c>
      <c r="H31" s="30" t="str">
        <f>VLOOKUP($C31,'Combined Men''s Epée'!$C$4:$I$155,H$1-2,FALSE)</f>
        <v>np</v>
      </c>
      <c r="I31" s="32">
        <f t="shared" si="14"/>
        <v>19</v>
      </c>
      <c r="J31" s="29">
        <f t="shared" si="5"/>
        <v>204</v>
      </c>
      <c r="K31" s="30">
        <f>VLOOKUP($C31,'Combined Men''s Epée'!$C$4:$I$155,K$1-2,FALSE)</f>
        <v>19</v>
      </c>
      <c r="L31" s="4" t="s">
        <v>3</v>
      </c>
      <c r="M31" s="5">
        <f t="shared" si="6"/>
        <v>0</v>
      </c>
      <c r="O31">
        <f t="shared" si="15"/>
        <v>0</v>
      </c>
      <c r="P31">
        <f t="shared" si="16"/>
        <v>204</v>
      </c>
      <c r="Q31">
        <f t="shared" si="17"/>
        <v>0</v>
      </c>
    </row>
    <row r="32" spans="1:17" ht="12.75">
      <c r="A32" s="2" t="str">
        <f t="shared" si="0"/>
        <v>29</v>
      </c>
      <c r="B32" s="2">
        <f>TRIM(IF(D32&lt;=V60Cutoff,"%",IF(D32&lt;=V50Cutoff,"#","")))</f>
      </c>
      <c r="C32" s="33" t="s">
        <v>280</v>
      </c>
      <c r="D32" s="20">
        <v>21192</v>
      </c>
      <c r="E32" s="3">
        <f t="shared" si="1"/>
        <v>202</v>
      </c>
      <c r="F32" s="32" t="str">
        <f t="shared" si="13"/>
        <v>np</v>
      </c>
      <c r="G32" s="29">
        <f t="shared" si="3"/>
        <v>0</v>
      </c>
      <c r="H32" s="30" t="str">
        <f>VLOOKUP($C32,'Combined Men''s Epée'!$C$4:$I$155,H$1-2,FALSE)</f>
        <v>np</v>
      </c>
      <c r="I32" s="32">
        <f t="shared" si="14"/>
        <v>57</v>
      </c>
      <c r="J32" s="29">
        <f t="shared" si="5"/>
        <v>76</v>
      </c>
      <c r="K32" s="30">
        <f>VLOOKUP($C32,'Combined Men''s Epée'!$C$4:$I$155,K$1-2,FALSE)</f>
        <v>57</v>
      </c>
      <c r="L32" s="4">
        <v>24</v>
      </c>
      <c r="M32" s="5">
        <f t="shared" si="6"/>
        <v>126</v>
      </c>
      <c r="O32">
        <f t="shared" si="15"/>
        <v>0</v>
      </c>
      <c r="P32">
        <f t="shared" si="16"/>
        <v>76</v>
      </c>
      <c r="Q32">
        <f t="shared" si="17"/>
        <v>126</v>
      </c>
    </row>
    <row r="33" spans="1:17" ht="12.75">
      <c r="A33" s="2" t="str">
        <f t="shared" si="0"/>
        <v>30</v>
      </c>
      <c r="B33" s="2">
        <f>TRIM(IF(D33&lt;=V60Cutoff,"%",IF(D33&lt;=V50Cutoff,"#","")))</f>
      </c>
      <c r="C33" s="34" t="s">
        <v>329</v>
      </c>
      <c r="D33" s="20">
        <v>19519</v>
      </c>
      <c r="E33" s="3">
        <f t="shared" si="1"/>
        <v>200</v>
      </c>
      <c r="F33" s="32" t="str">
        <f t="shared" si="13"/>
        <v>np</v>
      </c>
      <c r="G33" s="29">
        <f t="shared" si="3"/>
        <v>0</v>
      </c>
      <c r="H33" s="30" t="e">
        <f>VLOOKUP($C33,'Combined Men''s Epée'!$C$4:$I$155,H$1-2,FALSE)</f>
        <v>#N/A</v>
      </c>
      <c r="I33" s="32" t="str">
        <f t="shared" si="14"/>
        <v>np</v>
      </c>
      <c r="J33" s="29">
        <f t="shared" si="5"/>
        <v>0</v>
      </c>
      <c r="K33" s="30" t="e">
        <f>VLOOKUP($C33,'Combined Men''s Epée'!$C$4:$I$155,K$1-2,FALSE)</f>
        <v>#N/A</v>
      </c>
      <c r="L33" s="4">
        <v>16</v>
      </c>
      <c r="M33" s="5">
        <f t="shared" si="6"/>
        <v>200</v>
      </c>
      <c r="O33">
        <f t="shared" si="15"/>
        <v>0</v>
      </c>
      <c r="P33">
        <f t="shared" si="16"/>
        <v>0</v>
      </c>
      <c r="Q33">
        <f t="shared" si="17"/>
        <v>200</v>
      </c>
    </row>
    <row r="34" spans="1:17" ht="12.75">
      <c r="A34" s="2" t="str">
        <f t="shared" si="0"/>
        <v>31T</v>
      </c>
      <c r="B34" s="2">
        <f>TRIM(IF(D34&lt;=V60Cutoff,"%",IF(D34&lt;=V50Cutoff,"#","")))</f>
      </c>
      <c r="C34" s="33" t="s">
        <v>275</v>
      </c>
      <c r="D34" s="20">
        <v>20803</v>
      </c>
      <c r="E34" s="3">
        <f t="shared" si="1"/>
        <v>177</v>
      </c>
      <c r="F34" s="32" t="str">
        <f t="shared" si="11"/>
        <v>np</v>
      </c>
      <c r="G34" s="29">
        <f t="shared" si="3"/>
        <v>0</v>
      </c>
      <c r="H34" s="30" t="str">
        <f>VLOOKUP($C34,'Combined Men''s Epée'!$C$4:$I$155,H$1-2,FALSE)</f>
        <v>np</v>
      </c>
      <c r="I34" s="32">
        <f t="shared" si="12"/>
        <v>28</v>
      </c>
      <c r="J34" s="29">
        <f t="shared" si="5"/>
        <v>177</v>
      </c>
      <c r="K34" s="30">
        <f>VLOOKUP($C34,'Combined Men''s Epée'!$C$4:$I$155,K$1-2,FALSE)</f>
        <v>28</v>
      </c>
      <c r="L34" s="4" t="s">
        <v>3</v>
      </c>
      <c r="M34" s="5">
        <f t="shared" si="6"/>
        <v>0</v>
      </c>
      <c r="O34">
        <f t="shared" si="15"/>
        <v>0</v>
      </c>
      <c r="P34">
        <f t="shared" si="16"/>
        <v>177</v>
      </c>
      <c r="Q34">
        <f t="shared" si="17"/>
        <v>0</v>
      </c>
    </row>
    <row r="35" spans="1:17" ht="12.75">
      <c r="A35" s="2" t="str">
        <f t="shared" si="0"/>
        <v>31T</v>
      </c>
      <c r="B35" s="2">
        <f t="shared" si="10"/>
      </c>
      <c r="C35" s="21" t="s">
        <v>175</v>
      </c>
      <c r="D35" s="20">
        <v>20655</v>
      </c>
      <c r="E35" s="3">
        <f t="shared" si="1"/>
        <v>177</v>
      </c>
      <c r="F35" s="32">
        <f t="shared" si="11"/>
        <v>28</v>
      </c>
      <c r="G35" s="29">
        <f t="shared" si="3"/>
        <v>177</v>
      </c>
      <c r="H35" s="30">
        <f>VLOOKUP($C35,'Combined Men''s Epée'!$C$4:$I$155,H$1-2,FALSE)</f>
        <v>28</v>
      </c>
      <c r="I35" s="32" t="str">
        <f t="shared" si="12"/>
        <v>np</v>
      </c>
      <c r="J35" s="29">
        <f t="shared" si="5"/>
        <v>0</v>
      </c>
      <c r="K35" s="30" t="str">
        <f>VLOOKUP($C35,'Combined Men''s Epée'!$C$4:$I$155,K$1-2,FALSE)</f>
        <v>np</v>
      </c>
      <c r="L35" s="4" t="s">
        <v>3</v>
      </c>
      <c r="M35" s="5">
        <f t="shared" si="6"/>
        <v>0</v>
      </c>
      <c r="O35">
        <f t="shared" si="7"/>
        <v>177</v>
      </c>
      <c r="P35">
        <f t="shared" si="8"/>
        <v>0</v>
      </c>
      <c r="Q35">
        <f t="shared" si="9"/>
        <v>0</v>
      </c>
    </row>
    <row r="36" spans="1:17" ht="12.75">
      <c r="A36" s="2" t="str">
        <f t="shared" si="0"/>
        <v>33</v>
      </c>
      <c r="B36" s="2">
        <f t="shared" si="10"/>
      </c>
      <c r="C36" s="33" t="s">
        <v>269</v>
      </c>
      <c r="D36" s="20">
        <v>22603</v>
      </c>
      <c r="E36" s="3">
        <f t="shared" si="1"/>
        <v>171</v>
      </c>
      <c r="F36" s="32">
        <f t="shared" si="11"/>
        <v>30</v>
      </c>
      <c r="G36" s="29">
        <f t="shared" si="3"/>
        <v>171</v>
      </c>
      <c r="H36" s="30">
        <f>VLOOKUP($C36,'Combined Men''s Epée'!$C$4:$I$155,H$1-2,FALSE)</f>
        <v>30</v>
      </c>
      <c r="I36" s="32" t="str">
        <f t="shared" si="12"/>
        <v>np</v>
      </c>
      <c r="J36" s="29">
        <f t="shared" si="5"/>
        <v>0</v>
      </c>
      <c r="K36" s="30" t="str">
        <f>VLOOKUP($C36,'Combined Men''s Epée'!$C$4:$I$155,K$1-2,FALSE)</f>
        <v>np</v>
      </c>
      <c r="L36" s="4" t="s">
        <v>3</v>
      </c>
      <c r="M36" s="5">
        <f t="shared" si="6"/>
        <v>0</v>
      </c>
      <c r="O36">
        <f t="shared" si="7"/>
        <v>171</v>
      </c>
      <c r="P36">
        <f t="shared" si="8"/>
        <v>0</v>
      </c>
      <c r="Q36">
        <f t="shared" si="9"/>
        <v>0</v>
      </c>
    </row>
    <row r="37" spans="1:17" ht="12.75">
      <c r="A37" s="2" t="str">
        <f t="shared" si="0"/>
        <v>34</v>
      </c>
      <c r="B37" s="2">
        <f t="shared" si="10"/>
      </c>
      <c r="C37" s="21" t="s">
        <v>13</v>
      </c>
      <c r="D37" s="20">
        <v>20215</v>
      </c>
      <c r="E37" s="3">
        <f t="shared" si="1"/>
        <v>165</v>
      </c>
      <c r="F37" s="32">
        <f t="shared" si="11"/>
        <v>32</v>
      </c>
      <c r="G37" s="29">
        <f t="shared" si="3"/>
        <v>165</v>
      </c>
      <c r="H37" s="30">
        <f>VLOOKUP($C37,'Combined Men''s Epée'!$C$4:$I$155,H$1-2,FALSE)</f>
        <v>32</v>
      </c>
      <c r="I37" s="32" t="str">
        <f t="shared" si="12"/>
        <v>np</v>
      </c>
      <c r="J37" s="29">
        <f t="shared" si="5"/>
        <v>0</v>
      </c>
      <c r="K37" s="30" t="str">
        <f>VLOOKUP($C37,'Combined Men''s Epée'!$C$4:$I$155,K$1-2,FALSE)</f>
        <v>np</v>
      </c>
      <c r="L37" s="4" t="s">
        <v>3</v>
      </c>
      <c r="M37" s="5">
        <f t="shared" si="6"/>
        <v>0</v>
      </c>
      <c r="O37">
        <f t="shared" si="7"/>
        <v>165</v>
      </c>
      <c r="P37">
        <f t="shared" si="8"/>
        <v>0</v>
      </c>
      <c r="Q37">
        <f t="shared" si="9"/>
        <v>0</v>
      </c>
    </row>
    <row r="38" spans="1:17" ht="12.75">
      <c r="A38" s="2" t="str">
        <f t="shared" si="0"/>
        <v>35</v>
      </c>
      <c r="B38" s="2">
        <f t="shared" si="10"/>
      </c>
      <c r="C38" s="34" t="s">
        <v>423</v>
      </c>
      <c r="D38" s="20">
        <v>20926</v>
      </c>
      <c r="E38" s="3">
        <f t="shared" si="1"/>
        <v>140</v>
      </c>
      <c r="F38" s="32" t="str">
        <f t="shared" si="11"/>
        <v>np</v>
      </c>
      <c r="G38" s="29">
        <f t="shared" si="3"/>
        <v>0</v>
      </c>
      <c r="H38" s="30" t="e">
        <f>VLOOKUP($C38,'Combined Men''s Epée'!$C$4:$I$155,H$1-2,FALSE)</f>
        <v>#N/A</v>
      </c>
      <c r="I38" s="32" t="str">
        <f t="shared" si="12"/>
        <v>np</v>
      </c>
      <c r="J38" s="29">
        <f t="shared" si="5"/>
        <v>0</v>
      </c>
      <c r="K38" s="30" t="e">
        <f>VLOOKUP($C38,'Combined Men''s Epée'!$C$4:$I$155,K$1-2,FALSE)</f>
        <v>#N/A</v>
      </c>
      <c r="L38" s="4">
        <v>17</v>
      </c>
      <c r="M38" s="5">
        <f t="shared" si="6"/>
        <v>140</v>
      </c>
      <c r="O38">
        <f t="shared" si="7"/>
        <v>0</v>
      </c>
      <c r="P38">
        <f t="shared" si="8"/>
        <v>0</v>
      </c>
      <c r="Q38">
        <f t="shared" si="9"/>
        <v>140</v>
      </c>
    </row>
    <row r="39" spans="1:17" ht="12.75">
      <c r="A39" s="2" t="str">
        <f t="shared" si="0"/>
        <v>36</v>
      </c>
      <c r="B39" s="2">
        <f t="shared" si="10"/>
      </c>
      <c r="C39" s="33" t="s">
        <v>281</v>
      </c>
      <c r="D39" s="20">
        <v>19964</v>
      </c>
      <c r="E39" s="3">
        <f t="shared" si="1"/>
        <v>135</v>
      </c>
      <c r="F39" s="32" t="str">
        <f t="shared" si="11"/>
        <v>np</v>
      </c>
      <c r="G39" s="29">
        <f t="shared" si="3"/>
        <v>0</v>
      </c>
      <c r="H39" s="30" t="str">
        <f>VLOOKUP($C39,'Combined Men''s Epée'!$C$4:$I$155,H$1-2,FALSE)</f>
        <v>np</v>
      </c>
      <c r="I39" s="32">
        <f t="shared" si="12"/>
        <v>60</v>
      </c>
      <c r="J39" s="29">
        <f t="shared" si="5"/>
        <v>73</v>
      </c>
      <c r="K39" s="30">
        <f>VLOOKUP($C39,'Combined Men''s Epée'!$C$4:$I$155,K$1-2,FALSE)</f>
        <v>60</v>
      </c>
      <c r="L39" s="4">
        <v>41</v>
      </c>
      <c r="M39" s="5">
        <f t="shared" si="6"/>
        <v>62</v>
      </c>
      <c r="O39">
        <f t="shared" si="7"/>
        <v>0</v>
      </c>
      <c r="P39">
        <f t="shared" si="8"/>
        <v>73</v>
      </c>
      <c r="Q39">
        <f t="shared" si="9"/>
        <v>62</v>
      </c>
    </row>
    <row r="40" spans="1:17" ht="12.75">
      <c r="A40" s="2" t="str">
        <f t="shared" si="0"/>
        <v>37</v>
      </c>
      <c r="B40" s="2">
        <f t="shared" si="10"/>
      </c>
      <c r="C40" s="34" t="s">
        <v>330</v>
      </c>
      <c r="D40" s="20">
        <v>20743</v>
      </c>
      <c r="E40" s="3">
        <f t="shared" si="1"/>
        <v>134</v>
      </c>
      <c r="F40" s="32" t="str">
        <f t="shared" si="11"/>
        <v>np</v>
      </c>
      <c r="G40" s="29">
        <f t="shared" si="3"/>
        <v>0</v>
      </c>
      <c r="H40" s="30" t="e">
        <f>VLOOKUP($C40,'Combined Men''s Epée'!$C$4:$I$155,H$1-2,FALSE)</f>
        <v>#N/A</v>
      </c>
      <c r="I40" s="32" t="str">
        <f t="shared" si="12"/>
        <v>np</v>
      </c>
      <c r="J40" s="29">
        <f t="shared" si="5"/>
        <v>0</v>
      </c>
      <c r="K40" s="30" t="e">
        <f>VLOOKUP($C40,'Combined Men''s Epée'!$C$4:$I$155,K$1-2,FALSE)</f>
        <v>#N/A</v>
      </c>
      <c r="L40" s="4">
        <v>20</v>
      </c>
      <c r="M40" s="5">
        <f t="shared" si="6"/>
        <v>134</v>
      </c>
      <c r="O40">
        <f t="shared" si="7"/>
        <v>0</v>
      </c>
      <c r="P40">
        <f t="shared" si="8"/>
        <v>0</v>
      </c>
      <c r="Q40">
        <f t="shared" si="9"/>
        <v>134</v>
      </c>
    </row>
    <row r="41" spans="1:17" ht="12.75">
      <c r="A41" s="2" t="str">
        <f t="shared" si="0"/>
        <v>38</v>
      </c>
      <c r="B41" s="2">
        <f t="shared" si="10"/>
      </c>
      <c r="C41" s="34" t="s">
        <v>331</v>
      </c>
      <c r="D41" s="20">
        <v>20591</v>
      </c>
      <c r="E41" s="3">
        <f t="shared" si="1"/>
        <v>130</v>
      </c>
      <c r="F41" s="32" t="str">
        <f t="shared" si="11"/>
        <v>np</v>
      </c>
      <c r="G41" s="29">
        <f t="shared" si="3"/>
        <v>0</v>
      </c>
      <c r="H41" s="30" t="e">
        <f>VLOOKUP($C41,'Combined Men''s Epée'!$C$4:$I$155,H$1-2,FALSE)</f>
        <v>#N/A</v>
      </c>
      <c r="I41" s="32" t="str">
        <f t="shared" si="12"/>
        <v>np</v>
      </c>
      <c r="J41" s="29">
        <f t="shared" si="5"/>
        <v>0</v>
      </c>
      <c r="K41" s="30" t="e">
        <f>VLOOKUP($C41,'Combined Men''s Epée'!$C$4:$I$155,K$1-2,FALSE)</f>
        <v>#N/A</v>
      </c>
      <c r="L41" s="4">
        <v>22</v>
      </c>
      <c r="M41" s="5">
        <f t="shared" si="6"/>
        <v>130</v>
      </c>
      <c r="O41">
        <f t="shared" si="7"/>
        <v>0</v>
      </c>
      <c r="P41">
        <f t="shared" si="8"/>
        <v>0</v>
      </c>
      <c r="Q41">
        <f t="shared" si="9"/>
        <v>130</v>
      </c>
    </row>
    <row r="42" spans="1:17" ht="12.75">
      <c r="A42" s="2" t="str">
        <f t="shared" si="0"/>
        <v>39</v>
      </c>
      <c r="B42" s="2">
        <f t="shared" si="10"/>
      </c>
      <c r="C42" s="34" t="s">
        <v>332</v>
      </c>
      <c r="D42" s="20">
        <v>21368</v>
      </c>
      <c r="E42" s="3">
        <f t="shared" si="1"/>
        <v>128</v>
      </c>
      <c r="F42" s="32" t="str">
        <f>IF(ISERROR(H42),"np",H42)</f>
        <v>np</v>
      </c>
      <c r="G42" s="29">
        <f t="shared" si="3"/>
        <v>0</v>
      </c>
      <c r="H42" s="30" t="e">
        <f>VLOOKUP($C42,'Combined Men''s Epée'!$C$4:$I$155,H$1-2,FALSE)</f>
        <v>#N/A</v>
      </c>
      <c r="I42" s="32" t="str">
        <f>IF(ISERROR(K42),"np",K42)</f>
        <v>np</v>
      </c>
      <c r="J42" s="29">
        <f t="shared" si="5"/>
        <v>0</v>
      </c>
      <c r="K42" s="30" t="e">
        <f>VLOOKUP($C42,'Combined Men''s Epée'!$C$4:$I$155,K$1-2,FALSE)</f>
        <v>#N/A</v>
      </c>
      <c r="L42" s="4">
        <v>23</v>
      </c>
      <c r="M42" s="5">
        <f t="shared" si="6"/>
        <v>128</v>
      </c>
      <c r="O42">
        <f t="shared" si="7"/>
        <v>0</v>
      </c>
      <c r="P42">
        <f t="shared" si="8"/>
        <v>0</v>
      </c>
      <c r="Q42">
        <f t="shared" si="9"/>
        <v>128</v>
      </c>
    </row>
    <row r="43" spans="1:17" ht="12.75">
      <c r="A43" s="2" t="str">
        <f t="shared" si="0"/>
        <v>40</v>
      </c>
      <c r="B43" s="2">
        <f t="shared" si="10"/>
      </c>
      <c r="C43" s="34" t="s">
        <v>333</v>
      </c>
      <c r="D43" s="20">
        <v>21151</v>
      </c>
      <c r="E43" s="3">
        <f t="shared" si="1"/>
        <v>124</v>
      </c>
      <c r="F43" s="32" t="str">
        <f t="shared" si="11"/>
        <v>np</v>
      </c>
      <c r="G43" s="29">
        <f t="shared" si="3"/>
        <v>0</v>
      </c>
      <c r="H43" s="30" t="e">
        <f>VLOOKUP($C43,'Combined Men''s Epée'!$C$4:$I$155,H$1-2,FALSE)</f>
        <v>#N/A</v>
      </c>
      <c r="I43" s="32" t="str">
        <f t="shared" si="12"/>
        <v>np</v>
      </c>
      <c r="J43" s="29">
        <f t="shared" si="5"/>
        <v>0</v>
      </c>
      <c r="K43" s="30" t="e">
        <f>VLOOKUP($C43,'Combined Men''s Epée'!$C$4:$I$155,K$1-2,FALSE)</f>
        <v>#N/A</v>
      </c>
      <c r="L43" s="4">
        <v>25</v>
      </c>
      <c r="M43" s="5">
        <f t="shared" si="6"/>
        <v>124</v>
      </c>
      <c r="O43">
        <f t="shared" si="7"/>
        <v>0</v>
      </c>
      <c r="P43">
        <f t="shared" si="8"/>
        <v>0</v>
      </c>
      <c r="Q43">
        <f t="shared" si="9"/>
        <v>124</v>
      </c>
    </row>
    <row r="44" spans="1:17" ht="12.75">
      <c r="A44" s="2" t="str">
        <f t="shared" si="0"/>
        <v>41</v>
      </c>
      <c r="B44" s="2">
        <f t="shared" si="10"/>
      </c>
      <c r="C44" s="34" t="s">
        <v>334</v>
      </c>
      <c r="D44" s="20">
        <v>20349</v>
      </c>
      <c r="E44" s="3">
        <f t="shared" si="1"/>
        <v>122</v>
      </c>
      <c r="F44" s="32" t="str">
        <f t="shared" si="11"/>
        <v>np</v>
      </c>
      <c r="G44" s="29">
        <f t="shared" si="3"/>
        <v>0</v>
      </c>
      <c r="H44" s="30" t="e">
        <f>VLOOKUP($C44,'Combined Men''s Epée'!$C$4:$I$155,H$1-2,FALSE)</f>
        <v>#N/A</v>
      </c>
      <c r="I44" s="32" t="str">
        <f t="shared" si="12"/>
        <v>np</v>
      </c>
      <c r="J44" s="29">
        <f t="shared" si="5"/>
        <v>0</v>
      </c>
      <c r="K44" s="30" t="e">
        <f>VLOOKUP($C44,'Combined Men''s Epée'!$C$4:$I$155,K$1-2,FALSE)</f>
        <v>#N/A</v>
      </c>
      <c r="L44" s="4">
        <v>26</v>
      </c>
      <c r="M44" s="5">
        <f t="shared" si="6"/>
        <v>122</v>
      </c>
      <c r="O44">
        <f t="shared" si="7"/>
        <v>0</v>
      </c>
      <c r="P44">
        <f t="shared" si="8"/>
        <v>0</v>
      </c>
      <c r="Q44">
        <f t="shared" si="9"/>
        <v>122</v>
      </c>
    </row>
    <row r="45" spans="1:17" ht="12.75">
      <c r="A45" s="2" t="str">
        <f t="shared" si="0"/>
        <v>42</v>
      </c>
      <c r="B45" s="2">
        <f>TRIM(IF(D45&lt;=V60Cutoff,"%",IF(D45&lt;=V50Cutoff,"#","")))</f>
      </c>
      <c r="C45" s="34" t="s">
        <v>335</v>
      </c>
      <c r="D45" s="20">
        <v>19346</v>
      </c>
      <c r="E45" s="3">
        <f t="shared" si="1"/>
        <v>120</v>
      </c>
      <c r="F45" s="32" t="str">
        <f t="shared" si="11"/>
        <v>np</v>
      </c>
      <c r="G45" s="29">
        <f t="shared" si="3"/>
        <v>0</v>
      </c>
      <c r="H45" s="30" t="e">
        <f>VLOOKUP($C45,'Combined Men''s Epée'!$C$4:$I$155,H$1-2,FALSE)</f>
        <v>#N/A</v>
      </c>
      <c r="I45" s="32" t="str">
        <f t="shared" si="12"/>
        <v>np</v>
      </c>
      <c r="J45" s="29">
        <f t="shared" si="5"/>
        <v>0</v>
      </c>
      <c r="K45" s="30" t="e">
        <f>VLOOKUP($C45,'Combined Men''s Epée'!$C$4:$I$155,K$1-2,FALSE)</f>
        <v>#N/A</v>
      </c>
      <c r="L45" s="4">
        <v>27</v>
      </c>
      <c r="M45" s="5">
        <f t="shared" si="6"/>
        <v>120</v>
      </c>
      <c r="O45">
        <f t="shared" si="7"/>
        <v>0</v>
      </c>
      <c r="P45">
        <f t="shared" si="8"/>
        <v>0</v>
      </c>
      <c r="Q45">
        <f t="shared" si="9"/>
        <v>120</v>
      </c>
    </row>
    <row r="46" spans="1:17" ht="12.75">
      <c r="A46" s="2" t="str">
        <f t="shared" si="0"/>
        <v>43</v>
      </c>
      <c r="B46" s="2">
        <f aca="true" t="shared" si="18" ref="B46:B69">TRIM(IF(D46&lt;=V60Cutoff,"%",IF(D46&lt;=V50Cutoff,"#","")))</f>
      </c>
      <c r="C46" s="34" t="s">
        <v>336</v>
      </c>
      <c r="D46" s="20">
        <v>20129</v>
      </c>
      <c r="E46" s="3">
        <f t="shared" si="1"/>
        <v>118</v>
      </c>
      <c r="F46" s="32" t="str">
        <f t="shared" si="11"/>
        <v>np</v>
      </c>
      <c r="G46" s="29">
        <f aca="true" t="shared" si="19" ref="G46:G69">IF(OR(F46&gt;=65,ISNUMBER(F46)=FALSE),0,VLOOKUP(F46,PointTable,G$3,TRUE))</f>
        <v>0</v>
      </c>
      <c r="H46" s="30" t="e">
        <f>VLOOKUP($C46,'Combined Men''s Epée'!$C$4:$I$155,H$1-2,FALSE)</f>
        <v>#N/A</v>
      </c>
      <c r="I46" s="32" t="str">
        <f t="shared" si="12"/>
        <v>np</v>
      </c>
      <c r="J46" s="29">
        <f t="shared" si="5"/>
        <v>0</v>
      </c>
      <c r="K46" s="30" t="e">
        <f>VLOOKUP($C46,'Combined Men''s Epée'!$C$4:$I$155,K$1-2,FALSE)</f>
        <v>#N/A</v>
      </c>
      <c r="L46" s="4">
        <v>28</v>
      </c>
      <c r="M46" s="5">
        <f aca="true" t="shared" si="20" ref="M46:M69">IF(OR(L46&gt;=65,ISNUMBER(L46)=FALSE),0,VLOOKUP(L46,PointTable,M$3,TRUE))</f>
        <v>118</v>
      </c>
      <c r="O46">
        <f>G46</f>
        <v>0</v>
      </c>
      <c r="P46">
        <f>J46</f>
        <v>0</v>
      </c>
      <c r="Q46">
        <f>M46</f>
        <v>118</v>
      </c>
    </row>
    <row r="47" spans="1:17" ht="12.75">
      <c r="A47" s="2" t="str">
        <f t="shared" si="0"/>
        <v>44</v>
      </c>
      <c r="B47" s="2">
        <f t="shared" si="18"/>
      </c>
      <c r="C47" s="34" t="s">
        <v>337</v>
      </c>
      <c r="D47" s="20">
        <v>20100</v>
      </c>
      <c r="E47" s="3">
        <f t="shared" si="1"/>
        <v>116</v>
      </c>
      <c r="F47" s="32" t="str">
        <f t="shared" si="11"/>
        <v>np</v>
      </c>
      <c r="G47" s="29">
        <f t="shared" si="19"/>
        <v>0</v>
      </c>
      <c r="H47" s="30" t="e">
        <f>VLOOKUP($C47,'Combined Men''s Epée'!$C$4:$I$155,H$1-2,FALSE)</f>
        <v>#N/A</v>
      </c>
      <c r="I47" s="32" t="str">
        <f t="shared" si="12"/>
        <v>np</v>
      </c>
      <c r="J47" s="29">
        <f t="shared" si="5"/>
        <v>0</v>
      </c>
      <c r="K47" s="30" t="e">
        <f>VLOOKUP($C47,'Combined Men''s Epée'!$C$4:$I$155,K$1-2,FALSE)</f>
        <v>#N/A</v>
      </c>
      <c r="L47" s="4">
        <v>29</v>
      </c>
      <c r="M47" s="5">
        <f t="shared" si="20"/>
        <v>116</v>
      </c>
      <c r="O47">
        <f>G47</f>
        <v>0</v>
      </c>
      <c r="P47">
        <f>J47</f>
        <v>0</v>
      </c>
      <c r="Q47">
        <f>M47</f>
        <v>116</v>
      </c>
    </row>
    <row r="48" spans="1:17" ht="12.75">
      <c r="A48" s="2" t="str">
        <f t="shared" si="0"/>
        <v>45</v>
      </c>
      <c r="B48" s="2">
        <f t="shared" si="18"/>
      </c>
      <c r="C48" s="34" t="s">
        <v>338</v>
      </c>
      <c r="D48" s="20">
        <v>21486</v>
      </c>
      <c r="E48" s="3">
        <f t="shared" si="1"/>
        <v>114</v>
      </c>
      <c r="F48" s="32" t="str">
        <f t="shared" si="11"/>
        <v>np</v>
      </c>
      <c r="G48" s="29">
        <f t="shared" si="19"/>
        <v>0</v>
      </c>
      <c r="H48" s="30" t="e">
        <f>VLOOKUP($C48,'Combined Men''s Epée'!$C$4:$I$155,H$1-2,FALSE)</f>
        <v>#N/A</v>
      </c>
      <c r="I48" s="32" t="str">
        <f t="shared" si="12"/>
        <v>np</v>
      </c>
      <c r="J48" s="29">
        <f t="shared" si="5"/>
        <v>0</v>
      </c>
      <c r="K48" s="30" t="e">
        <f>VLOOKUP($C48,'Combined Men''s Epée'!$C$4:$I$155,K$1-2,FALSE)</f>
        <v>#N/A</v>
      </c>
      <c r="L48" s="4">
        <v>30</v>
      </c>
      <c r="M48" s="5">
        <f t="shared" si="20"/>
        <v>114</v>
      </c>
      <c r="O48">
        <f aca="true" t="shared" si="21" ref="O48:O69">G48</f>
        <v>0</v>
      </c>
      <c r="P48">
        <f aca="true" t="shared" si="22" ref="P48:P69">J48</f>
        <v>0</v>
      </c>
      <c r="Q48">
        <f aca="true" t="shared" si="23" ref="Q48:Q69">M48</f>
        <v>114</v>
      </c>
    </row>
    <row r="49" spans="1:17" ht="12.75">
      <c r="A49" s="2" t="str">
        <f t="shared" si="0"/>
        <v>46T</v>
      </c>
      <c r="B49" s="2">
        <f t="shared" si="18"/>
      </c>
      <c r="C49" s="21" t="s">
        <v>52</v>
      </c>
      <c r="D49" s="20">
        <v>19326</v>
      </c>
      <c r="E49" s="3">
        <f t="shared" si="1"/>
        <v>111</v>
      </c>
      <c r="F49" s="32" t="str">
        <f t="shared" si="11"/>
        <v>np</v>
      </c>
      <c r="G49" s="29">
        <f t="shared" si="19"/>
        <v>0</v>
      </c>
      <c r="H49" s="30" t="e">
        <f>VLOOKUP($C49,'Combined Men''s Epée'!$C$4:$I$155,H$1-2,FALSE)</f>
        <v>#N/A</v>
      </c>
      <c r="I49" s="32" t="str">
        <f t="shared" si="12"/>
        <v>np</v>
      </c>
      <c r="J49" s="29">
        <f t="shared" si="5"/>
        <v>0</v>
      </c>
      <c r="K49" s="30" t="e">
        <f>VLOOKUP($C49,'Combined Men''s Epée'!$C$4:$I$155,K$1-2,FALSE)</f>
        <v>#N/A</v>
      </c>
      <c r="L49" s="4">
        <v>31.5</v>
      </c>
      <c r="M49" s="5">
        <f t="shared" si="20"/>
        <v>111</v>
      </c>
      <c r="O49">
        <f t="shared" si="21"/>
        <v>0</v>
      </c>
      <c r="P49">
        <f t="shared" si="22"/>
        <v>0</v>
      </c>
      <c r="Q49">
        <f t="shared" si="23"/>
        <v>111</v>
      </c>
    </row>
    <row r="50" spans="1:17" ht="12.75">
      <c r="A50" s="2" t="str">
        <f t="shared" si="0"/>
        <v>46T</v>
      </c>
      <c r="B50" s="2">
        <f t="shared" si="18"/>
      </c>
      <c r="C50" s="34" t="s">
        <v>339</v>
      </c>
      <c r="D50" s="20">
        <v>20446</v>
      </c>
      <c r="E50" s="3">
        <f t="shared" si="1"/>
        <v>111</v>
      </c>
      <c r="F50" s="32" t="str">
        <f t="shared" si="11"/>
        <v>np</v>
      </c>
      <c r="G50" s="29">
        <f t="shared" si="19"/>
        <v>0</v>
      </c>
      <c r="H50" s="30" t="e">
        <f>VLOOKUP($C50,'Combined Men''s Epée'!$C$4:$I$155,H$1-2,FALSE)</f>
        <v>#N/A</v>
      </c>
      <c r="I50" s="32" t="str">
        <f t="shared" si="12"/>
        <v>np</v>
      </c>
      <c r="J50" s="29">
        <f t="shared" si="5"/>
        <v>0</v>
      </c>
      <c r="K50" s="30" t="e">
        <f>VLOOKUP($C50,'Combined Men''s Epée'!$C$4:$I$155,K$1-2,FALSE)</f>
        <v>#N/A</v>
      </c>
      <c r="L50" s="4">
        <v>31.5</v>
      </c>
      <c r="M50" s="5">
        <f t="shared" si="20"/>
        <v>111</v>
      </c>
      <c r="O50">
        <f t="shared" si="21"/>
        <v>0</v>
      </c>
      <c r="P50">
        <f t="shared" si="22"/>
        <v>0</v>
      </c>
      <c r="Q50">
        <f t="shared" si="23"/>
        <v>111</v>
      </c>
    </row>
    <row r="51" spans="1:17" ht="12.75">
      <c r="A51" s="2" t="str">
        <f t="shared" si="0"/>
        <v>48</v>
      </c>
      <c r="B51" s="2">
        <f t="shared" si="18"/>
      </c>
      <c r="C51" s="33" t="s">
        <v>230</v>
      </c>
      <c r="D51" s="20">
        <v>22335</v>
      </c>
      <c r="E51" s="3">
        <f t="shared" si="1"/>
        <v>100</v>
      </c>
      <c r="F51" s="32">
        <f t="shared" si="11"/>
        <v>33</v>
      </c>
      <c r="G51" s="29">
        <f t="shared" si="19"/>
        <v>100</v>
      </c>
      <c r="H51" s="30">
        <f>VLOOKUP($C51,'Combined Men''s Epée'!$C$4:$I$155,H$1-2,FALSE)</f>
        <v>33</v>
      </c>
      <c r="I51" s="32" t="str">
        <f t="shared" si="12"/>
        <v>np</v>
      </c>
      <c r="J51" s="29">
        <f t="shared" si="5"/>
        <v>0</v>
      </c>
      <c r="K51" s="30" t="str">
        <f>VLOOKUP($C51,'Combined Men''s Epée'!$C$4:$I$155,K$1-2,FALSE)</f>
        <v>np</v>
      </c>
      <c r="L51" s="4" t="s">
        <v>3</v>
      </c>
      <c r="M51" s="5">
        <f t="shared" si="20"/>
        <v>0</v>
      </c>
      <c r="O51">
        <f t="shared" si="21"/>
        <v>100</v>
      </c>
      <c r="P51">
        <f t="shared" si="22"/>
        <v>0</v>
      </c>
      <c r="Q51">
        <f t="shared" si="23"/>
        <v>0</v>
      </c>
    </row>
    <row r="52" spans="1:17" ht="12.75">
      <c r="A52" s="2" t="str">
        <f t="shared" si="0"/>
        <v>49</v>
      </c>
      <c r="B52" s="2">
        <f t="shared" si="18"/>
      </c>
      <c r="C52" s="33" t="s">
        <v>233</v>
      </c>
      <c r="D52" s="20">
        <v>22446</v>
      </c>
      <c r="E52" s="3">
        <f t="shared" si="1"/>
        <v>91</v>
      </c>
      <c r="F52" s="32">
        <f t="shared" si="11"/>
        <v>42</v>
      </c>
      <c r="G52" s="29">
        <f t="shared" si="19"/>
        <v>91</v>
      </c>
      <c r="H52" s="30">
        <f>VLOOKUP($C52,'Combined Men''s Epée'!$C$4:$I$155,H$1-2,FALSE)</f>
        <v>42</v>
      </c>
      <c r="I52" s="32" t="str">
        <f t="shared" si="12"/>
        <v>np</v>
      </c>
      <c r="J52" s="29">
        <f t="shared" si="5"/>
        <v>0</v>
      </c>
      <c r="K52" s="30" t="str">
        <f>VLOOKUP($C52,'Combined Men''s Epée'!$C$4:$I$155,K$1-2,FALSE)</f>
        <v>np</v>
      </c>
      <c r="L52" s="4" t="s">
        <v>3</v>
      </c>
      <c r="M52" s="5">
        <f t="shared" si="20"/>
        <v>0</v>
      </c>
      <c r="O52">
        <f t="shared" si="21"/>
        <v>91</v>
      </c>
      <c r="P52">
        <f t="shared" si="22"/>
        <v>0</v>
      </c>
      <c r="Q52">
        <f t="shared" si="23"/>
        <v>0</v>
      </c>
    </row>
    <row r="53" spans="1:17" ht="12.75">
      <c r="A53" s="2" t="str">
        <f t="shared" si="0"/>
        <v>50</v>
      </c>
      <c r="B53" s="2">
        <f t="shared" si="18"/>
      </c>
      <c r="C53" s="21" t="s">
        <v>76</v>
      </c>
      <c r="D53" s="20">
        <v>20861</v>
      </c>
      <c r="E53" s="3">
        <f t="shared" si="1"/>
        <v>83</v>
      </c>
      <c r="F53" s="32" t="str">
        <f t="shared" si="11"/>
        <v>np</v>
      </c>
      <c r="G53" s="29">
        <f t="shared" si="19"/>
        <v>0</v>
      </c>
      <c r="H53" s="30" t="str">
        <f>VLOOKUP($C53,'Combined Men''s Epée'!$C$4:$I$155,H$1-2,FALSE)</f>
        <v>np</v>
      </c>
      <c r="I53" s="32">
        <f t="shared" si="12"/>
        <v>50</v>
      </c>
      <c r="J53" s="29">
        <f t="shared" si="5"/>
        <v>83</v>
      </c>
      <c r="K53" s="30">
        <f>VLOOKUP($C53,'Combined Men''s Epée'!$C$4:$I$155,K$1-2,FALSE)</f>
        <v>50</v>
      </c>
      <c r="L53" s="4" t="s">
        <v>3</v>
      </c>
      <c r="M53" s="5">
        <f t="shared" si="20"/>
        <v>0</v>
      </c>
      <c r="O53">
        <f t="shared" si="21"/>
        <v>0</v>
      </c>
      <c r="P53">
        <f t="shared" si="22"/>
        <v>83</v>
      </c>
      <c r="Q53">
        <f t="shared" si="23"/>
        <v>0</v>
      </c>
    </row>
    <row r="54" spans="1:17" ht="12.75">
      <c r="A54" s="2" t="str">
        <f t="shared" si="0"/>
        <v>51</v>
      </c>
      <c r="B54" s="2">
        <f t="shared" si="18"/>
      </c>
      <c r="C54" s="33" t="s">
        <v>234</v>
      </c>
      <c r="D54" s="20">
        <v>22347</v>
      </c>
      <c r="E54" s="3">
        <f t="shared" si="1"/>
        <v>82</v>
      </c>
      <c r="F54" s="32">
        <f t="shared" si="11"/>
        <v>51</v>
      </c>
      <c r="G54" s="29">
        <f t="shared" si="19"/>
        <v>82</v>
      </c>
      <c r="H54" s="30">
        <f>VLOOKUP($C54,'Combined Men''s Epée'!$C$4:$I$155,H$1-2,FALSE)</f>
        <v>51</v>
      </c>
      <c r="I54" s="32" t="str">
        <f t="shared" si="12"/>
        <v>np</v>
      </c>
      <c r="J54" s="29">
        <f t="shared" si="5"/>
        <v>0</v>
      </c>
      <c r="K54" s="30" t="str">
        <f>VLOOKUP($C54,'Combined Men''s Epée'!$C$4:$I$155,K$1-2,FALSE)</f>
        <v>np</v>
      </c>
      <c r="L54" s="4" t="s">
        <v>3</v>
      </c>
      <c r="M54" s="5">
        <f t="shared" si="20"/>
        <v>0</v>
      </c>
      <c r="O54">
        <f t="shared" si="21"/>
        <v>82</v>
      </c>
      <c r="P54">
        <f t="shared" si="22"/>
        <v>0</v>
      </c>
      <c r="Q54">
        <f t="shared" si="23"/>
        <v>0</v>
      </c>
    </row>
    <row r="55" spans="1:17" ht="12.75">
      <c r="A55" s="2" t="str">
        <f t="shared" si="0"/>
        <v>52</v>
      </c>
      <c r="B55" s="2">
        <f t="shared" si="18"/>
      </c>
      <c r="C55" s="33" t="s">
        <v>279</v>
      </c>
      <c r="D55" s="20">
        <v>22035</v>
      </c>
      <c r="E55" s="3">
        <f t="shared" si="1"/>
        <v>79</v>
      </c>
      <c r="F55" s="32" t="str">
        <f t="shared" si="11"/>
        <v>np</v>
      </c>
      <c r="G55" s="29">
        <f t="shared" si="19"/>
        <v>0</v>
      </c>
      <c r="H55" s="30" t="str">
        <f>VLOOKUP($C55,'Combined Men''s Epée'!$C$4:$I$155,H$1-2,FALSE)</f>
        <v>np</v>
      </c>
      <c r="I55" s="32">
        <f t="shared" si="12"/>
        <v>54</v>
      </c>
      <c r="J55" s="29">
        <f t="shared" si="5"/>
        <v>79</v>
      </c>
      <c r="K55" s="30">
        <f>VLOOKUP($C55,'Combined Men''s Epée'!$C$4:$I$155,K$1-2,FALSE)</f>
        <v>54</v>
      </c>
      <c r="L55" s="4" t="s">
        <v>3</v>
      </c>
      <c r="M55" s="5">
        <f t="shared" si="20"/>
        <v>0</v>
      </c>
      <c r="O55">
        <f t="shared" si="21"/>
        <v>0</v>
      </c>
      <c r="P55">
        <f t="shared" si="22"/>
        <v>79</v>
      </c>
      <c r="Q55">
        <f t="shared" si="23"/>
        <v>0</v>
      </c>
    </row>
    <row r="56" spans="1:17" ht="12.75">
      <c r="A56" s="2" t="str">
        <f t="shared" si="0"/>
        <v>53</v>
      </c>
      <c r="B56" s="2">
        <f t="shared" si="18"/>
      </c>
      <c r="C56" s="33" t="s">
        <v>318</v>
      </c>
      <c r="D56" s="20">
        <v>20685</v>
      </c>
      <c r="E56" s="3">
        <f t="shared" si="1"/>
        <v>77</v>
      </c>
      <c r="F56" s="32" t="str">
        <f t="shared" si="11"/>
        <v>np</v>
      </c>
      <c r="G56" s="29">
        <f t="shared" si="19"/>
        <v>0</v>
      </c>
      <c r="H56" s="30" t="str">
        <f>VLOOKUP($C56,'Combined Men''s Epée'!$C$4:$I$155,H$1-2,FALSE)</f>
        <v>np</v>
      </c>
      <c r="I56" s="32">
        <f t="shared" si="12"/>
        <v>56</v>
      </c>
      <c r="J56" s="29">
        <f t="shared" si="5"/>
        <v>77</v>
      </c>
      <c r="K56" s="30">
        <f>VLOOKUP($C56,'Combined Men''s Epée'!$C$4:$I$155,K$1-2,FALSE)</f>
        <v>56</v>
      </c>
      <c r="L56" s="4" t="s">
        <v>3</v>
      </c>
      <c r="M56" s="5">
        <f t="shared" si="20"/>
        <v>0</v>
      </c>
      <c r="O56">
        <f t="shared" si="21"/>
        <v>0</v>
      </c>
      <c r="P56">
        <f t="shared" si="22"/>
        <v>77</v>
      </c>
      <c r="Q56">
        <f t="shared" si="23"/>
        <v>0</v>
      </c>
    </row>
    <row r="57" spans="1:17" ht="12.75">
      <c r="A57" s="2" t="str">
        <f t="shared" si="0"/>
        <v>54</v>
      </c>
      <c r="B57" s="2">
        <f t="shared" si="18"/>
      </c>
      <c r="C57" s="33" t="s">
        <v>237</v>
      </c>
      <c r="D57" s="20">
        <v>21367</v>
      </c>
      <c r="E57" s="3">
        <f t="shared" si="1"/>
        <v>75</v>
      </c>
      <c r="F57" s="32">
        <f t="shared" si="11"/>
        <v>58</v>
      </c>
      <c r="G57" s="29">
        <f t="shared" si="19"/>
        <v>75</v>
      </c>
      <c r="H57" s="30">
        <f>VLOOKUP($C57,'Combined Men''s Epée'!$C$4:$I$155,H$1-2,FALSE)</f>
        <v>58</v>
      </c>
      <c r="I57" s="32" t="str">
        <f t="shared" si="12"/>
        <v>np</v>
      </c>
      <c r="J57" s="29">
        <f t="shared" si="5"/>
        <v>0</v>
      </c>
      <c r="K57" s="30" t="str">
        <f>VLOOKUP($C57,'Combined Men''s Epée'!$C$4:$I$155,K$1-2,FALSE)</f>
        <v>np</v>
      </c>
      <c r="L57" s="4" t="s">
        <v>3</v>
      </c>
      <c r="M57" s="5">
        <f t="shared" si="20"/>
        <v>0</v>
      </c>
      <c r="O57">
        <f t="shared" si="21"/>
        <v>75</v>
      </c>
      <c r="P57">
        <f t="shared" si="22"/>
        <v>0</v>
      </c>
      <c r="Q57">
        <f t="shared" si="23"/>
        <v>0</v>
      </c>
    </row>
    <row r="58" spans="1:17" ht="12.75">
      <c r="A58" s="2" t="str">
        <f t="shared" si="0"/>
        <v>55</v>
      </c>
      <c r="B58" s="2">
        <f t="shared" si="18"/>
      </c>
      <c r="C58" s="21" t="s">
        <v>172</v>
      </c>
      <c r="D58" s="20">
        <v>19685</v>
      </c>
      <c r="E58" s="3">
        <f t="shared" si="1"/>
        <v>73</v>
      </c>
      <c r="F58" s="32">
        <f t="shared" si="11"/>
        <v>60</v>
      </c>
      <c r="G58" s="29">
        <f t="shared" si="19"/>
        <v>73</v>
      </c>
      <c r="H58" s="30">
        <f>VLOOKUP($C58,'Combined Men''s Epée'!$C$4:$I$155,H$1-2,FALSE)</f>
        <v>60</v>
      </c>
      <c r="I58" s="32" t="str">
        <f t="shared" si="12"/>
        <v>np</v>
      </c>
      <c r="J58" s="29">
        <f t="shared" si="5"/>
        <v>0</v>
      </c>
      <c r="K58" s="30" t="str">
        <f>VLOOKUP($C58,'Combined Men''s Epée'!$C$4:$I$155,K$1-2,FALSE)</f>
        <v>np</v>
      </c>
      <c r="L58" s="4" t="s">
        <v>3</v>
      </c>
      <c r="M58" s="5">
        <f t="shared" si="20"/>
        <v>0</v>
      </c>
      <c r="O58">
        <f t="shared" si="21"/>
        <v>73</v>
      </c>
      <c r="P58">
        <f t="shared" si="22"/>
        <v>0</v>
      </c>
      <c r="Q58">
        <f t="shared" si="23"/>
        <v>0</v>
      </c>
    </row>
    <row r="59" spans="1:17" ht="12.75">
      <c r="A59" s="2" t="str">
        <f t="shared" si="0"/>
        <v>56</v>
      </c>
      <c r="B59" s="2">
        <f t="shared" si="18"/>
      </c>
      <c r="C59" s="33" t="s">
        <v>282</v>
      </c>
      <c r="D59" s="20">
        <v>22339</v>
      </c>
      <c r="E59" s="3">
        <f t="shared" si="1"/>
        <v>71</v>
      </c>
      <c r="F59" s="32" t="str">
        <f t="shared" si="11"/>
        <v>np</v>
      </c>
      <c r="G59" s="29">
        <f t="shared" si="19"/>
        <v>0</v>
      </c>
      <c r="H59" s="30" t="str">
        <f>VLOOKUP($C59,'Combined Men''s Epée'!$C$4:$I$155,H$1-2,FALSE)</f>
        <v>np</v>
      </c>
      <c r="I59" s="32">
        <f t="shared" si="12"/>
        <v>62</v>
      </c>
      <c r="J59" s="29">
        <f t="shared" si="5"/>
        <v>71</v>
      </c>
      <c r="K59" s="30">
        <f>VLOOKUP($C59,'Combined Men''s Epée'!$C$4:$I$155,K$1-2,FALSE)</f>
        <v>62</v>
      </c>
      <c r="L59" s="4" t="s">
        <v>3</v>
      </c>
      <c r="M59" s="5">
        <f t="shared" si="20"/>
        <v>0</v>
      </c>
      <c r="O59">
        <f t="shared" si="21"/>
        <v>0</v>
      </c>
      <c r="P59">
        <f t="shared" si="22"/>
        <v>71</v>
      </c>
      <c r="Q59">
        <f t="shared" si="23"/>
        <v>0</v>
      </c>
    </row>
    <row r="60" spans="1:17" ht="12.75">
      <c r="A60" s="2" t="str">
        <f t="shared" si="0"/>
        <v>57</v>
      </c>
      <c r="B60" s="2" t="str">
        <f t="shared" si="18"/>
        <v>#</v>
      </c>
      <c r="C60" s="34" t="s">
        <v>340</v>
      </c>
      <c r="D60" s="20">
        <v>19108</v>
      </c>
      <c r="E60" s="3">
        <f t="shared" si="1"/>
        <v>70</v>
      </c>
      <c r="F60" s="32" t="str">
        <f t="shared" si="11"/>
        <v>np</v>
      </c>
      <c r="G60" s="29">
        <f t="shared" si="19"/>
        <v>0</v>
      </c>
      <c r="H60" s="30" t="e">
        <f>VLOOKUP($C60,'Combined Men''s Epée'!$C$4:$I$155,H$1-2,FALSE)</f>
        <v>#N/A</v>
      </c>
      <c r="I60" s="32" t="str">
        <f t="shared" si="12"/>
        <v>np</v>
      </c>
      <c r="J60" s="29">
        <f t="shared" si="5"/>
        <v>0</v>
      </c>
      <c r="K60" s="30" t="e">
        <f>VLOOKUP($C60,'Combined Men''s Epée'!$C$4:$I$155,K$1-2,FALSE)</f>
        <v>#N/A</v>
      </c>
      <c r="L60" s="4">
        <v>33</v>
      </c>
      <c r="M60" s="5">
        <f t="shared" si="20"/>
        <v>70</v>
      </c>
      <c r="O60">
        <f t="shared" si="21"/>
        <v>0</v>
      </c>
      <c r="P60">
        <f t="shared" si="22"/>
        <v>0</v>
      </c>
      <c r="Q60">
        <f t="shared" si="23"/>
        <v>70</v>
      </c>
    </row>
    <row r="61" spans="1:17" ht="12.75">
      <c r="A61" s="2" t="str">
        <f t="shared" si="0"/>
        <v>58</v>
      </c>
      <c r="B61" s="2">
        <f t="shared" si="18"/>
      </c>
      <c r="C61" s="34" t="s">
        <v>341</v>
      </c>
      <c r="D61" s="20">
        <v>22543</v>
      </c>
      <c r="E61" s="3">
        <f t="shared" si="1"/>
        <v>68</v>
      </c>
      <c r="F61" s="32" t="str">
        <f t="shared" si="11"/>
        <v>np</v>
      </c>
      <c r="G61" s="29">
        <f t="shared" si="19"/>
        <v>0</v>
      </c>
      <c r="H61" s="30" t="e">
        <f>VLOOKUP($C61,'Combined Men''s Epée'!$C$4:$I$155,H$1-2,FALSE)</f>
        <v>#N/A</v>
      </c>
      <c r="I61" s="32" t="str">
        <f t="shared" si="12"/>
        <v>np</v>
      </c>
      <c r="J61" s="29">
        <f t="shared" si="5"/>
        <v>0</v>
      </c>
      <c r="K61" s="30" t="e">
        <f>VLOOKUP($C61,'Combined Men''s Epée'!$C$4:$I$155,K$1-2,FALSE)</f>
        <v>#N/A</v>
      </c>
      <c r="L61" s="4">
        <v>35</v>
      </c>
      <c r="M61" s="5">
        <f t="shared" si="20"/>
        <v>68</v>
      </c>
      <c r="O61">
        <f t="shared" si="21"/>
        <v>0</v>
      </c>
      <c r="P61">
        <f t="shared" si="22"/>
        <v>0</v>
      </c>
      <c r="Q61">
        <f t="shared" si="23"/>
        <v>68</v>
      </c>
    </row>
    <row r="62" spans="1:17" ht="12.75">
      <c r="A62" s="2" t="str">
        <f t="shared" si="0"/>
        <v>59</v>
      </c>
      <c r="B62" s="2">
        <f t="shared" si="18"/>
      </c>
      <c r="C62" s="34" t="s">
        <v>426</v>
      </c>
      <c r="D62" s="20">
        <v>22346</v>
      </c>
      <c r="E62" s="3">
        <f t="shared" si="1"/>
        <v>67</v>
      </c>
      <c r="F62" s="32" t="str">
        <f t="shared" si="11"/>
        <v>np</v>
      </c>
      <c r="G62" s="29">
        <f t="shared" si="19"/>
        <v>0</v>
      </c>
      <c r="H62" s="30" t="e">
        <f>VLOOKUP($C62,'Combined Men''s Epée'!$C$4:$I$155,H$1-2,FALSE)</f>
        <v>#N/A</v>
      </c>
      <c r="I62" s="32" t="str">
        <f t="shared" si="12"/>
        <v>np</v>
      </c>
      <c r="J62" s="29">
        <f t="shared" si="5"/>
        <v>0</v>
      </c>
      <c r="K62" s="30" t="e">
        <f>VLOOKUP($C62,'Combined Men''s Epée'!$C$4:$I$155,K$1-2,FALSE)</f>
        <v>#N/A</v>
      </c>
      <c r="L62" s="4">
        <v>36</v>
      </c>
      <c r="M62" s="5">
        <f t="shared" si="20"/>
        <v>67</v>
      </c>
      <c r="O62">
        <f t="shared" si="21"/>
        <v>0</v>
      </c>
      <c r="P62">
        <f t="shared" si="22"/>
        <v>0</v>
      </c>
      <c r="Q62">
        <f t="shared" si="23"/>
        <v>67</v>
      </c>
    </row>
    <row r="63" spans="1:17" ht="12.75">
      <c r="A63" s="2" t="str">
        <f t="shared" si="0"/>
        <v>60</v>
      </c>
      <c r="B63" s="2">
        <f t="shared" si="18"/>
      </c>
      <c r="C63" s="34" t="s">
        <v>342</v>
      </c>
      <c r="D63" s="20">
        <v>22409</v>
      </c>
      <c r="E63" s="3">
        <f t="shared" si="1"/>
        <v>66</v>
      </c>
      <c r="F63" s="32" t="str">
        <f t="shared" si="11"/>
        <v>np</v>
      </c>
      <c r="G63" s="29">
        <f t="shared" si="19"/>
        <v>0</v>
      </c>
      <c r="H63" s="30" t="e">
        <f>VLOOKUP($C63,'Combined Men''s Epée'!$C$4:$I$155,H$1-2,FALSE)</f>
        <v>#N/A</v>
      </c>
      <c r="I63" s="32" t="str">
        <f t="shared" si="12"/>
        <v>np</v>
      </c>
      <c r="J63" s="29">
        <f t="shared" si="5"/>
        <v>0</v>
      </c>
      <c r="K63" s="30" t="e">
        <f>VLOOKUP($C63,'Combined Men''s Epée'!$C$4:$I$155,K$1-2,FALSE)</f>
        <v>#N/A</v>
      </c>
      <c r="L63" s="4">
        <v>37</v>
      </c>
      <c r="M63" s="5">
        <f t="shared" si="20"/>
        <v>66</v>
      </c>
      <c r="O63">
        <f t="shared" si="21"/>
        <v>0</v>
      </c>
      <c r="P63">
        <f t="shared" si="22"/>
        <v>0</v>
      </c>
      <c r="Q63">
        <f t="shared" si="23"/>
        <v>66</v>
      </c>
    </row>
    <row r="64" spans="1:17" ht="12.75">
      <c r="A64" s="2" t="str">
        <f t="shared" si="0"/>
        <v>61</v>
      </c>
      <c r="B64" s="2">
        <f t="shared" si="18"/>
      </c>
      <c r="C64" s="34" t="s">
        <v>343</v>
      </c>
      <c r="D64" s="20">
        <v>20354</v>
      </c>
      <c r="E64" s="3">
        <f t="shared" si="1"/>
        <v>65</v>
      </c>
      <c r="F64" s="32" t="str">
        <f t="shared" si="11"/>
        <v>np</v>
      </c>
      <c r="G64" s="29">
        <f t="shared" si="19"/>
        <v>0</v>
      </c>
      <c r="H64" s="30" t="e">
        <f>VLOOKUP($C64,'Combined Men''s Epée'!$C$4:$I$155,H$1-2,FALSE)</f>
        <v>#N/A</v>
      </c>
      <c r="I64" s="32" t="str">
        <f t="shared" si="12"/>
        <v>np</v>
      </c>
      <c r="J64" s="29">
        <f t="shared" si="5"/>
        <v>0</v>
      </c>
      <c r="K64" s="30" t="e">
        <f>VLOOKUP($C64,'Combined Men''s Epée'!$C$4:$I$155,K$1-2,FALSE)</f>
        <v>#N/A</v>
      </c>
      <c r="L64" s="4">
        <v>38</v>
      </c>
      <c r="M64" s="5">
        <f t="shared" si="20"/>
        <v>65</v>
      </c>
      <c r="O64">
        <f t="shared" si="21"/>
        <v>0</v>
      </c>
      <c r="P64">
        <f t="shared" si="22"/>
        <v>0</v>
      </c>
      <c r="Q64">
        <f t="shared" si="23"/>
        <v>65</v>
      </c>
    </row>
    <row r="65" spans="1:17" ht="12.75">
      <c r="A65" s="2" t="str">
        <f t="shared" si="0"/>
        <v>62</v>
      </c>
      <c r="B65" s="2">
        <f t="shared" si="18"/>
      </c>
      <c r="C65" s="34" t="s">
        <v>425</v>
      </c>
      <c r="D65" s="20">
        <v>20673</v>
      </c>
      <c r="E65" s="3">
        <f t="shared" si="1"/>
        <v>64</v>
      </c>
      <c r="F65" s="32" t="str">
        <f t="shared" si="11"/>
        <v>np</v>
      </c>
      <c r="G65" s="29">
        <f t="shared" si="19"/>
        <v>0</v>
      </c>
      <c r="H65" s="30" t="e">
        <f>VLOOKUP($C65,'Combined Men''s Epée'!$C$4:$I$155,H$1-2,FALSE)</f>
        <v>#N/A</v>
      </c>
      <c r="I65" s="32" t="str">
        <f t="shared" si="12"/>
        <v>np</v>
      </c>
      <c r="J65" s="29">
        <f t="shared" si="5"/>
        <v>0</v>
      </c>
      <c r="K65" s="30" t="e">
        <f>VLOOKUP($C65,'Combined Men''s Epée'!$C$4:$I$155,K$1-2,FALSE)</f>
        <v>#N/A</v>
      </c>
      <c r="L65" s="4">
        <v>39</v>
      </c>
      <c r="M65" s="5">
        <f t="shared" si="20"/>
        <v>64</v>
      </c>
      <c r="O65">
        <f t="shared" si="21"/>
        <v>0</v>
      </c>
      <c r="P65">
        <f t="shared" si="22"/>
        <v>0</v>
      </c>
      <c r="Q65">
        <f t="shared" si="23"/>
        <v>64</v>
      </c>
    </row>
    <row r="66" spans="1:17" ht="12.75">
      <c r="A66" s="2" t="str">
        <f t="shared" si="0"/>
        <v>63</v>
      </c>
      <c r="B66" s="2">
        <f t="shared" si="18"/>
      </c>
      <c r="C66" s="34" t="s">
        <v>424</v>
      </c>
      <c r="D66" s="20">
        <v>22341</v>
      </c>
      <c r="E66" s="3">
        <f t="shared" si="1"/>
        <v>63</v>
      </c>
      <c r="F66" s="32" t="str">
        <f>IF(ISERROR(H66),"np",H66)</f>
        <v>np</v>
      </c>
      <c r="G66" s="29">
        <f t="shared" si="19"/>
        <v>0</v>
      </c>
      <c r="H66" s="30" t="e">
        <f>VLOOKUP($C66,'Combined Men''s Epée'!$C$4:$I$155,H$1-2,FALSE)</f>
        <v>#N/A</v>
      </c>
      <c r="I66" s="32" t="str">
        <f>IF(ISERROR(K66),"np",K66)</f>
        <v>np</v>
      </c>
      <c r="J66" s="29">
        <f t="shared" si="5"/>
        <v>0</v>
      </c>
      <c r="K66" s="30" t="e">
        <f>VLOOKUP($C66,'Combined Men''s Epée'!$C$4:$I$155,K$1-2,FALSE)</f>
        <v>#N/A</v>
      </c>
      <c r="L66" s="4">
        <v>40</v>
      </c>
      <c r="M66" s="5">
        <f t="shared" si="20"/>
        <v>63</v>
      </c>
      <c r="O66">
        <f t="shared" si="21"/>
        <v>0</v>
      </c>
      <c r="P66">
        <f t="shared" si="22"/>
        <v>0</v>
      </c>
      <c r="Q66">
        <f t="shared" si="23"/>
        <v>63</v>
      </c>
    </row>
    <row r="67" spans="1:17" ht="12.75">
      <c r="A67" s="2" t="str">
        <f t="shared" si="0"/>
        <v>64</v>
      </c>
      <c r="B67" s="2">
        <f t="shared" si="18"/>
      </c>
      <c r="C67" s="34" t="s">
        <v>183</v>
      </c>
      <c r="D67" s="20">
        <v>21195</v>
      </c>
      <c r="E67" s="3">
        <f t="shared" si="1"/>
        <v>61</v>
      </c>
      <c r="F67" s="32" t="str">
        <f>IF(ISERROR(H67),"np",H67)</f>
        <v>np</v>
      </c>
      <c r="G67" s="29">
        <f t="shared" si="19"/>
        <v>0</v>
      </c>
      <c r="H67" s="30" t="e">
        <f>VLOOKUP($C67,'Combined Men''s Epée'!$C$4:$I$155,H$1-2,FALSE)</f>
        <v>#N/A</v>
      </c>
      <c r="I67" s="32" t="str">
        <f>IF(ISERROR(K67),"np",K67)</f>
        <v>np</v>
      </c>
      <c r="J67" s="29">
        <f t="shared" si="5"/>
        <v>0</v>
      </c>
      <c r="K67" s="30" t="e">
        <f>VLOOKUP($C67,'Combined Men''s Epée'!$C$4:$I$155,K$1-2,FALSE)</f>
        <v>#N/A</v>
      </c>
      <c r="L67" s="4">
        <v>42</v>
      </c>
      <c r="M67" s="5">
        <f t="shared" si="20"/>
        <v>61</v>
      </c>
      <c r="O67">
        <f t="shared" si="21"/>
        <v>0</v>
      </c>
      <c r="P67">
        <f t="shared" si="22"/>
        <v>0</v>
      </c>
      <c r="Q67">
        <f t="shared" si="23"/>
        <v>61</v>
      </c>
    </row>
    <row r="68" spans="1:17" ht="12.75">
      <c r="A68" s="2" t="str">
        <f>IF(E68=0,"",IF(E68=E67,A67,ROW()-3&amp;IF(E68=E69,"T","")))</f>
        <v>65T</v>
      </c>
      <c r="B68" s="2">
        <f t="shared" si="18"/>
      </c>
      <c r="C68" s="34" t="s">
        <v>344</v>
      </c>
      <c r="D68" s="20">
        <v>19360</v>
      </c>
      <c r="E68" s="3">
        <f t="shared" si="1"/>
        <v>59.5</v>
      </c>
      <c r="F68" s="32" t="str">
        <f>IF(ISERROR(H68),"np",H68)</f>
        <v>np</v>
      </c>
      <c r="G68" s="29">
        <f t="shared" si="19"/>
        <v>0</v>
      </c>
      <c r="H68" s="30" t="e">
        <f>VLOOKUP($C68,'Combined Men''s Epée'!$C$4:$I$155,H$1-2,FALSE)</f>
        <v>#N/A</v>
      </c>
      <c r="I68" s="32" t="str">
        <f>IF(ISERROR(K68),"np",K68)</f>
        <v>np</v>
      </c>
      <c r="J68" s="29">
        <f t="shared" si="5"/>
        <v>0</v>
      </c>
      <c r="K68" s="30" t="e">
        <f>VLOOKUP($C68,'Combined Men''s Epée'!$C$4:$I$155,K$1-2,FALSE)</f>
        <v>#N/A</v>
      </c>
      <c r="L68" s="4">
        <v>43.5</v>
      </c>
      <c r="M68" s="5">
        <f t="shared" si="20"/>
        <v>59.5</v>
      </c>
      <c r="O68">
        <f t="shared" si="21"/>
        <v>0</v>
      </c>
      <c r="P68">
        <f t="shared" si="22"/>
        <v>0</v>
      </c>
      <c r="Q68">
        <f t="shared" si="23"/>
        <v>59.5</v>
      </c>
    </row>
    <row r="69" spans="1:17" ht="12.75">
      <c r="A69" s="2" t="str">
        <f>IF(E69=0,"",IF(E69=E68,A68,ROW()-3&amp;IF(E69=E70,"T","")))</f>
        <v>65T</v>
      </c>
      <c r="B69" s="2">
        <f t="shared" si="18"/>
      </c>
      <c r="C69" s="34" t="s">
        <v>345</v>
      </c>
      <c r="D69" s="20">
        <v>21362</v>
      </c>
      <c r="E69" s="3">
        <f t="shared" si="1"/>
        <v>59.5</v>
      </c>
      <c r="F69" s="32" t="str">
        <f>IF(ISERROR(H69),"np",H69)</f>
        <v>np</v>
      </c>
      <c r="G69" s="29">
        <f t="shared" si="19"/>
        <v>0</v>
      </c>
      <c r="H69" s="30" t="e">
        <f>VLOOKUP($C69,'Combined Men''s Epée'!$C$4:$I$155,H$1-2,FALSE)</f>
        <v>#N/A</v>
      </c>
      <c r="I69" s="32" t="str">
        <f>IF(ISERROR(K69),"np",K69)</f>
        <v>np</v>
      </c>
      <c r="J69" s="29">
        <f t="shared" si="5"/>
        <v>0</v>
      </c>
      <c r="K69" s="30" t="e">
        <f>VLOOKUP($C69,'Combined Men''s Epée'!$C$4:$I$155,K$1-2,FALSE)</f>
        <v>#N/A</v>
      </c>
      <c r="L69" s="4">
        <v>43.5</v>
      </c>
      <c r="M69" s="5">
        <f t="shared" si="20"/>
        <v>59.5</v>
      </c>
      <c r="O69">
        <f t="shared" si="21"/>
        <v>0</v>
      </c>
      <c r="P69">
        <f t="shared" si="22"/>
        <v>0</v>
      </c>
      <c r="Q69">
        <f t="shared" si="23"/>
        <v>59.5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results&amp;CPage &amp;P&amp;R&amp;"Arial,Bold"np = Did not earn points (including not competing)&amp;"Arial,Regular"
Printed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28125" style="30" customWidth="1"/>
    <col min="7" max="7" width="5.28125" style="31" customWidth="1"/>
    <col min="8" max="8" width="5.28125" style="31" hidden="1" customWidth="1"/>
    <col min="9" max="9" width="5.28125" style="30" customWidth="1"/>
    <col min="10" max="10" width="5.28125" style="31" customWidth="1"/>
    <col min="11" max="11" width="5.28125" style="31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23" t="s">
        <v>222</v>
      </c>
      <c r="G1" s="24"/>
      <c r="H1" s="25">
        <f>HLOOKUP(F1,'Combined Men''s Foil'!$G$1:$J$3,3,FALSE)</f>
        <v>7</v>
      </c>
      <c r="I1" s="23" t="s">
        <v>271</v>
      </c>
      <c r="J1" s="24"/>
      <c r="K1" s="25">
        <f>HLOOKUP(I1,'Combined Men''s Foil'!$G$1:$J$3,3,FALSE)</f>
        <v>9</v>
      </c>
      <c r="L1" s="9" t="s">
        <v>221</v>
      </c>
      <c r="M1" s="10"/>
    </row>
    <row r="2" spans="1:14" s="11" customFormat="1" ht="15.75" customHeight="1">
      <c r="A2" s="7"/>
      <c r="B2" s="7"/>
      <c r="C2" s="12"/>
      <c r="D2" s="12"/>
      <c r="E2" s="8"/>
      <c r="F2" s="23" t="str">
        <f ca="1">INDIRECT("'Combined Men''s Foil'!R2C"&amp;H1,FALSE)</f>
        <v>I</v>
      </c>
      <c r="G2" s="25" t="str">
        <f ca="1">INDIRECT("'Combined Men''s Foil'!R2C"&amp;H1+1,FALSE)</f>
        <v>Dec 2001&lt;BR&gt;VET</v>
      </c>
      <c r="H2" s="25"/>
      <c r="I2" s="23" t="str">
        <f ca="1">INDIRECT("'Combined Men''s Foil'!R2C"&amp;K1,FALSE)</f>
        <v>I</v>
      </c>
      <c r="J2" s="25" t="str">
        <f ca="1">INDIRECT("'Combined Men''s Foil'!R2C"&amp;K1+1,FALSE)</f>
        <v>Mar 2002&lt;BR&gt;VET</v>
      </c>
      <c r="K2" s="25"/>
      <c r="L2" s="13" t="s">
        <v>219</v>
      </c>
      <c r="M2" s="17" t="s">
        <v>320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12"/>
      <c r="F3" s="26">
        <f>COLUMN()</f>
        <v>6</v>
      </c>
      <c r="G3" s="27">
        <f>HLOOKUP(F2,PointTableHeader,2,FALSE)</f>
        <v>10</v>
      </c>
      <c r="H3" s="28"/>
      <c r="I3" s="26">
        <f>COLUMN()</f>
        <v>9</v>
      </c>
      <c r="J3" s="27">
        <f>HLOOKUP(I2,PointTableHeader,2,FALSE)</f>
        <v>10</v>
      </c>
      <c r="K3" s="28"/>
      <c r="L3" s="14">
        <f>COLUMN()</f>
        <v>12</v>
      </c>
      <c r="M3" s="15">
        <f>HLOOKUP(L2,PointTableHeader,2,FALSE)</f>
        <v>11</v>
      </c>
    </row>
    <row r="4" spans="1:17" ht="12.75">
      <c r="A4" s="2" t="str">
        <f aca="true" t="shared" si="0" ref="A4:A63">IF(E4=0,"",IF(E4=E3,A3,ROW()-3&amp;IF(E4=E5,"T","")))</f>
        <v>1</v>
      </c>
      <c r="B4" s="2">
        <f aca="true" t="shared" si="1" ref="B4:B35">TRIM(IF(D4&lt;=V60Cutoff,"%",IF(D4&lt;=V50Cutoff,"#","")))</f>
      </c>
      <c r="C4" s="21" t="s">
        <v>189</v>
      </c>
      <c r="D4" s="20">
        <v>20721</v>
      </c>
      <c r="E4" s="3">
        <f aca="true" t="shared" si="2" ref="E4:E63">LARGE($O4:$Q4,1)+LARGE($O4:$Q4,2)</f>
        <v>878</v>
      </c>
      <c r="F4" s="32">
        <f aca="true" t="shared" si="3" ref="F4:F35">IF(ISERROR(H4),"np",H4)</f>
        <v>3</v>
      </c>
      <c r="G4" s="29">
        <f aca="true" t="shared" si="4" ref="G4:G63">IF(OR(F4&gt;=65,ISNUMBER(F4)=FALSE),0,VLOOKUP(F4,PointTable,G$3,TRUE))</f>
        <v>510</v>
      </c>
      <c r="H4" s="30">
        <f>VLOOKUP($C4,'Combined Men''s Foil'!$C$4:$I$161,H$1-2,FALSE)</f>
        <v>3</v>
      </c>
      <c r="I4" s="32" t="str">
        <f aca="true" t="shared" si="5" ref="I4:I35">IF(ISERROR(K4),"np",K4)</f>
        <v>np</v>
      </c>
      <c r="J4" s="29">
        <f aca="true" t="shared" si="6" ref="J4:J63">IF(OR(I4&gt;=65,ISNUMBER(I4)=FALSE),0,VLOOKUP(I4,PointTable,J$3,TRUE))</f>
        <v>0</v>
      </c>
      <c r="K4" s="30" t="str">
        <f>VLOOKUP($C4,'Combined Men''s Foil'!$C$4:$I$161,K$1-2,FALSE)</f>
        <v>np</v>
      </c>
      <c r="L4" s="4">
        <v>2</v>
      </c>
      <c r="M4" s="5">
        <f aca="true" t="shared" si="7" ref="M4:M63">IF(OR(L4&gt;=65,ISNUMBER(L4)=FALSE),0,VLOOKUP(L4,PointTable,M$3,TRUE))</f>
        <v>368</v>
      </c>
      <c r="O4">
        <f aca="true" t="shared" si="8" ref="O4:O16">G4</f>
        <v>510</v>
      </c>
      <c r="P4">
        <f aca="true" t="shared" si="9" ref="P4:P16">J4</f>
        <v>0</v>
      </c>
      <c r="Q4">
        <f aca="true" t="shared" si="10" ref="Q4:Q16">M4</f>
        <v>368</v>
      </c>
    </row>
    <row r="5" spans="1:17" ht="12.75">
      <c r="A5" s="2" t="str">
        <f t="shared" si="0"/>
        <v>2</v>
      </c>
      <c r="B5" s="2">
        <f t="shared" si="1"/>
      </c>
      <c r="C5" s="21" t="s">
        <v>118</v>
      </c>
      <c r="D5" s="20">
        <v>21826</v>
      </c>
      <c r="E5" s="3">
        <f t="shared" si="2"/>
        <v>819</v>
      </c>
      <c r="F5" s="32">
        <f t="shared" si="3"/>
        <v>3</v>
      </c>
      <c r="G5" s="29">
        <f t="shared" si="4"/>
        <v>510</v>
      </c>
      <c r="H5" s="30">
        <f>VLOOKUP($C5,'Combined Men''s Foil'!$C$4:$I$161,H$1-2,FALSE)</f>
        <v>3</v>
      </c>
      <c r="I5" s="32">
        <f t="shared" si="5"/>
        <v>13</v>
      </c>
      <c r="J5" s="29">
        <f t="shared" si="6"/>
        <v>309</v>
      </c>
      <c r="K5" s="30">
        <f>VLOOKUP($C5,'Combined Men''s Foil'!$C$4:$I$161,K$1-2,FALSE)</f>
        <v>13</v>
      </c>
      <c r="L5" s="4">
        <v>6.5</v>
      </c>
      <c r="M5" s="5">
        <f t="shared" si="7"/>
        <v>277</v>
      </c>
      <c r="O5">
        <f t="shared" si="8"/>
        <v>510</v>
      </c>
      <c r="P5">
        <f t="shared" si="9"/>
        <v>309</v>
      </c>
      <c r="Q5">
        <f t="shared" si="10"/>
        <v>277</v>
      </c>
    </row>
    <row r="6" spans="1:17" ht="12.75">
      <c r="A6" s="2" t="str">
        <f t="shared" si="0"/>
        <v>3</v>
      </c>
      <c r="B6" s="2">
        <f t="shared" si="1"/>
      </c>
      <c r="C6" s="21" t="s">
        <v>42</v>
      </c>
      <c r="D6" s="20">
        <v>19333</v>
      </c>
      <c r="E6" s="3">
        <f t="shared" si="2"/>
        <v>736.5</v>
      </c>
      <c r="F6" s="32">
        <f t="shared" si="3"/>
        <v>5.5</v>
      </c>
      <c r="G6" s="29">
        <f t="shared" si="4"/>
        <v>418.5</v>
      </c>
      <c r="H6" s="30">
        <f>VLOOKUP($C6,'Combined Men''s Foil'!$C$4:$I$161,H$1-2,FALSE)</f>
        <v>5.5</v>
      </c>
      <c r="I6" s="32">
        <f t="shared" si="5"/>
        <v>10</v>
      </c>
      <c r="J6" s="29">
        <f t="shared" si="6"/>
        <v>318</v>
      </c>
      <c r="K6" s="30">
        <f>VLOOKUP($C6,'Combined Men''s Foil'!$C$4:$I$161,K$1-2,FALSE)</f>
        <v>10</v>
      </c>
      <c r="L6" s="4">
        <v>5</v>
      </c>
      <c r="M6" s="5">
        <f t="shared" si="7"/>
        <v>280</v>
      </c>
      <c r="O6">
        <f t="shared" si="8"/>
        <v>418.5</v>
      </c>
      <c r="P6">
        <f t="shared" si="9"/>
        <v>318</v>
      </c>
      <c r="Q6">
        <f t="shared" si="10"/>
        <v>280</v>
      </c>
    </row>
    <row r="7" spans="1:17" ht="12.75">
      <c r="A7" s="2" t="str">
        <f t="shared" si="0"/>
        <v>4</v>
      </c>
      <c r="B7" s="2">
        <f t="shared" si="1"/>
      </c>
      <c r="C7" s="21" t="s">
        <v>29</v>
      </c>
      <c r="D7" s="20">
        <v>19519</v>
      </c>
      <c r="E7" s="3">
        <f t="shared" si="2"/>
        <v>709</v>
      </c>
      <c r="F7" s="32">
        <f t="shared" si="3"/>
        <v>13</v>
      </c>
      <c r="G7" s="29">
        <f t="shared" si="4"/>
        <v>309</v>
      </c>
      <c r="H7" s="30">
        <f>VLOOKUP($C7,'Combined Men''s Foil'!$C$4:$I$161,H$1-2,FALSE)</f>
        <v>13</v>
      </c>
      <c r="I7" s="32" t="str">
        <f t="shared" si="5"/>
        <v>np</v>
      </c>
      <c r="J7" s="29">
        <f t="shared" si="6"/>
        <v>0</v>
      </c>
      <c r="K7" s="30" t="str">
        <f>VLOOKUP($C7,'Combined Men''s Foil'!$C$4:$I$161,K$1-2,FALSE)</f>
        <v>np</v>
      </c>
      <c r="L7" s="4">
        <v>1</v>
      </c>
      <c r="M7" s="5">
        <f t="shared" si="7"/>
        <v>400</v>
      </c>
      <c r="O7">
        <f t="shared" si="8"/>
        <v>309</v>
      </c>
      <c r="P7">
        <f t="shared" si="9"/>
        <v>0</v>
      </c>
      <c r="Q7">
        <f t="shared" si="10"/>
        <v>400</v>
      </c>
    </row>
    <row r="8" spans="1:17" ht="12.75">
      <c r="A8" s="2" t="str">
        <f t="shared" si="0"/>
        <v>5</v>
      </c>
      <c r="B8" s="2">
        <f t="shared" si="1"/>
      </c>
      <c r="C8" s="33" t="s">
        <v>240</v>
      </c>
      <c r="D8" s="20">
        <v>22544</v>
      </c>
      <c r="E8" s="3">
        <f t="shared" si="2"/>
        <v>691</v>
      </c>
      <c r="F8" s="32">
        <f t="shared" si="3"/>
        <v>7</v>
      </c>
      <c r="G8" s="29">
        <f t="shared" si="4"/>
        <v>414</v>
      </c>
      <c r="H8" s="30">
        <f>VLOOKUP($C8,'Combined Men''s Foil'!$C$4:$I$161,H$1-2,FALSE)</f>
        <v>7</v>
      </c>
      <c r="I8" s="32" t="str">
        <f t="shared" si="5"/>
        <v>np</v>
      </c>
      <c r="J8" s="29">
        <f t="shared" si="6"/>
        <v>0</v>
      </c>
      <c r="K8" s="30" t="str">
        <f>VLOOKUP($C8,'Combined Men''s Foil'!$C$4:$I$161,K$1-2,FALSE)</f>
        <v>np</v>
      </c>
      <c r="L8" s="4">
        <v>6.5</v>
      </c>
      <c r="M8" s="5">
        <f t="shared" si="7"/>
        <v>277</v>
      </c>
      <c r="O8">
        <f t="shared" si="8"/>
        <v>414</v>
      </c>
      <c r="P8">
        <f t="shared" si="9"/>
        <v>0</v>
      </c>
      <c r="Q8">
        <f t="shared" si="10"/>
        <v>277</v>
      </c>
    </row>
    <row r="9" spans="1:17" ht="12.75">
      <c r="A9" s="2" t="str">
        <f t="shared" si="0"/>
        <v>6</v>
      </c>
      <c r="B9" s="2">
        <f t="shared" si="1"/>
      </c>
      <c r="C9" s="21" t="s">
        <v>107</v>
      </c>
      <c r="D9" s="20">
        <v>21897</v>
      </c>
      <c r="E9" s="3">
        <f t="shared" si="2"/>
        <v>661</v>
      </c>
      <c r="F9" s="32" t="str">
        <f t="shared" si="3"/>
        <v>np</v>
      </c>
      <c r="G9" s="29">
        <f t="shared" si="4"/>
        <v>0</v>
      </c>
      <c r="H9" s="30" t="str">
        <f>VLOOKUP($C9,'Combined Men''s Foil'!$C$4:$I$161,H$1-2,FALSE)</f>
        <v>np</v>
      </c>
      <c r="I9" s="32">
        <f t="shared" si="5"/>
        <v>9</v>
      </c>
      <c r="J9" s="29">
        <f t="shared" si="6"/>
        <v>321</v>
      </c>
      <c r="K9" s="30">
        <f>VLOOKUP($C9,'Combined Men''s Foil'!$C$4:$I$161,K$1-2,FALSE)</f>
        <v>9</v>
      </c>
      <c r="L9" s="4">
        <v>3</v>
      </c>
      <c r="M9" s="5">
        <f t="shared" si="7"/>
        <v>340</v>
      </c>
      <c r="O9">
        <f t="shared" si="8"/>
        <v>0</v>
      </c>
      <c r="P9">
        <f t="shared" si="9"/>
        <v>321</v>
      </c>
      <c r="Q9">
        <f t="shared" si="10"/>
        <v>340</v>
      </c>
    </row>
    <row r="10" spans="1:17" ht="12.75">
      <c r="A10" s="2" t="str">
        <f t="shared" si="0"/>
        <v>7</v>
      </c>
      <c r="B10" s="2">
        <f t="shared" si="1"/>
      </c>
      <c r="C10" s="33" t="s">
        <v>275</v>
      </c>
      <c r="D10" s="20">
        <v>20803</v>
      </c>
      <c r="E10" s="3">
        <f t="shared" si="2"/>
        <v>552</v>
      </c>
      <c r="F10" s="32" t="str">
        <f t="shared" si="3"/>
        <v>np</v>
      </c>
      <c r="G10" s="29">
        <f t="shared" si="4"/>
        <v>0</v>
      </c>
      <c r="H10" s="30" t="str">
        <f>VLOOKUP($C10,'Combined Men''s Foil'!$C$4:$I$161,H$1-2,FALSE)</f>
        <v>np</v>
      </c>
      <c r="I10" s="32">
        <f t="shared" si="5"/>
        <v>2</v>
      </c>
      <c r="J10" s="29">
        <f t="shared" si="6"/>
        <v>552</v>
      </c>
      <c r="K10" s="30">
        <f>VLOOKUP($C10,'Combined Men''s Foil'!$C$4:$I$161,K$1-2,FALSE)</f>
        <v>2</v>
      </c>
      <c r="L10" s="4" t="s">
        <v>3</v>
      </c>
      <c r="M10" s="5">
        <f t="shared" si="7"/>
        <v>0</v>
      </c>
      <c r="O10">
        <f t="shared" si="8"/>
        <v>0</v>
      </c>
      <c r="P10">
        <f t="shared" si="9"/>
        <v>552</v>
      </c>
      <c r="Q10">
        <f t="shared" si="10"/>
        <v>0</v>
      </c>
    </row>
    <row r="11" spans="1:17" ht="12.75">
      <c r="A11" s="2" t="str">
        <f t="shared" si="0"/>
        <v>8</v>
      </c>
      <c r="B11" s="2">
        <f t="shared" si="1"/>
      </c>
      <c r="C11" s="21" t="s">
        <v>31</v>
      </c>
      <c r="D11" s="20">
        <v>19865</v>
      </c>
      <c r="E11" s="3">
        <f t="shared" si="2"/>
        <v>531</v>
      </c>
      <c r="F11" s="32">
        <f t="shared" si="3"/>
        <v>9</v>
      </c>
      <c r="G11" s="29">
        <f t="shared" si="4"/>
        <v>321</v>
      </c>
      <c r="H11" s="30">
        <f>VLOOKUP($C11,'Combined Men''s Foil'!$C$4:$I$161,H$1-2,FALSE)</f>
        <v>9</v>
      </c>
      <c r="I11" s="32">
        <f t="shared" si="5"/>
        <v>17</v>
      </c>
      <c r="J11" s="29">
        <f t="shared" si="6"/>
        <v>210</v>
      </c>
      <c r="K11" s="30">
        <f>VLOOKUP($C11,'Combined Men''s Foil'!$C$4:$I$161,K$1-2,FALSE)</f>
        <v>17</v>
      </c>
      <c r="L11" s="4" t="s">
        <v>3</v>
      </c>
      <c r="M11" s="5">
        <f t="shared" si="7"/>
        <v>0</v>
      </c>
      <c r="O11">
        <f t="shared" si="8"/>
        <v>321</v>
      </c>
      <c r="P11">
        <f t="shared" si="9"/>
        <v>210</v>
      </c>
      <c r="Q11">
        <f t="shared" si="10"/>
        <v>0</v>
      </c>
    </row>
    <row r="12" spans="1:17" ht="12.75">
      <c r="A12" s="2" t="str">
        <f t="shared" si="0"/>
        <v>9</v>
      </c>
      <c r="B12" s="2">
        <f t="shared" si="1"/>
      </c>
      <c r="C12" s="21" t="s">
        <v>12</v>
      </c>
      <c r="D12" s="20">
        <v>20791</v>
      </c>
      <c r="E12" s="3">
        <f t="shared" si="2"/>
        <v>516</v>
      </c>
      <c r="F12" s="32">
        <f t="shared" si="3"/>
        <v>10</v>
      </c>
      <c r="G12" s="29">
        <f t="shared" si="4"/>
        <v>318</v>
      </c>
      <c r="H12" s="30">
        <f>VLOOKUP($C12,'Combined Men''s Foil'!$C$4:$I$161,H$1-2,FALSE)</f>
        <v>10</v>
      </c>
      <c r="I12" s="32">
        <f t="shared" si="5"/>
        <v>21</v>
      </c>
      <c r="J12" s="29">
        <f t="shared" si="6"/>
        <v>198</v>
      </c>
      <c r="K12" s="30">
        <f>VLOOKUP($C12,'Combined Men''s Foil'!$C$4:$I$161,K$1-2,FALSE)</f>
        <v>21</v>
      </c>
      <c r="L12" s="4" t="s">
        <v>3</v>
      </c>
      <c r="M12" s="5">
        <f t="shared" si="7"/>
        <v>0</v>
      </c>
      <c r="O12">
        <f t="shared" si="8"/>
        <v>318</v>
      </c>
      <c r="P12">
        <f t="shared" si="9"/>
        <v>198</v>
      </c>
      <c r="Q12">
        <f t="shared" si="10"/>
        <v>0</v>
      </c>
    </row>
    <row r="13" spans="1:17" ht="12.75">
      <c r="A13" s="2" t="str">
        <f t="shared" si="0"/>
        <v>10</v>
      </c>
      <c r="B13" s="2">
        <f t="shared" si="1"/>
      </c>
      <c r="C13" s="21" t="s">
        <v>183</v>
      </c>
      <c r="D13" s="20">
        <v>21195</v>
      </c>
      <c r="E13" s="3">
        <f t="shared" si="2"/>
        <v>510</v>
      </c>
      <c r="F13" s="32">
        <f t="shared" si="3"/>
        <v>18</v>
      </c>
      <c r="G13" s="29">
        <f t="shared" si="4"/>
        <v>207</v>
      </c>
      <c r="H13" s="30">
        <f>VLOOKUP($C13,'Combined Men''s Foil'!$C$4:$I$161,H$1-2,FALSE)</f>
        <v>18</v>
      </c>
      <c r="I13" s="32">
        <f t="shared" si="5"/>
        <v>15</v>
      </c>
      <c r="J13" s="29">
        <f t="shared" si="6"/>
        <v>303</v>
      </c>
      <c r="K13" s="30">
        <f>VLOOKUP($C13,'Combined Men''s Foil'!$C$4:$I$161,K$1-2,FALSE)</f>
        <v>15</v>
      </c>
      <c r="L13" s="4">
        <v>18</v>
      </c>
      <c r="M13" s="5">
        <f t="shared" si="7"/>
        <v>138</v>
      </c>
      <c r="O13">
        <f t="shared" si="8"/>
        <v>207</v>
      </c>
      <c r="P13">
        <f t="shared" si="9"/>
        <v>303</v>
      </c>
      <c r="Q13">
        <f t="shared" si="10"/>
        <v>138</v>
      </c>
    </row>
    <row r="14" spans="1:17" ht="12.75">
      <c r="A14" s="2" t="str">
        <f t="shared" si="0"/>
        <v>11</v>
      </c>
      <c r="B14" s="2">
        <f t="shared" si="1"/>
      </c>
      <c r="C14" s="33" t="s">
        <v>284</v>
      </c>
      <c r="D14" s="20">
        <v>20656</v>
      </c>
      <c r="E14" s="3">
        <f t="shared" si="2"/>
        <v>414</v>
      </c>
      <c r="F14" s="32" t="str">
        <f t="shared" si="3"/>
        <v>np</v>
      </c>
      <c r="G14" s="29">
        <f t="shared" si="4"/>
        <v>0</v>
      </c>
      <c r="H14" s="30" t="str">
        <f>VLOOKUP($C14,'Combined Men''s Foil'!$C$4:$I$161,H$1-2,FALSE)</f>
        <v>np</v>
      </c>
      <c r="I14" s="32">
        <f t="shared" si="5"/>
        <v>7</v>
      </c>
      <c r="J14" s="29">
        <f t="shared" si="6"/>
        <v>414</v>
      </c>
      <c r="K14" s="30">
        <f>VLOOKUP($C14,'Combined Men''s Foil'!$C$4:$I$161,K$1-2,FALSE)</f>
        <v>7</v>
      </c>
      <c r="L14" s="4" t="s">
        <v>3</v>
      </c>
      <c r="M14" s="5">
        <f t="shared" si="7"/>
        <v>0</v>
      </c>
      <c r="O14">
        <f t="shared" si="8"/>
        <v>0</v>
      </c>
      <c r="P14">
        <f t="shared" si="9"/>
        <v>414</v>
      </c>
      <c r="Q14">
        <f t="shared" si="10"/>
        <v>0</v>
      </c>
    </row>
    <row r="15" spans="1:17" ht="12.75">
      <c r="A15" s="2" t="str">
        <f t="shared" si="0"/>
        <v>12</v>
      </c>
      <c r="B15" s="2">
        <f t="shared" si="1"/>
      </c>
      <c r="C15" s="21" t="s">
        <v>33</v>
      </c>
      <c r="D15" s="20">
        <v>21732</v>
      </c>
      <c r="E15" s="3">
        <f t="shared" si="2"/>
        <v>411</v>
      </c>
      <c r="F15" s="32">
        <f t="shared" si="3"/>
        <v>8</v>
      </c>
      <c r="G15" s="29">
        <f t="shared" si="4"/>
        <v>411</v>
      </c>
      <c r="H15" s="30">
        <f>VLOOKUP($C15,'Combined Men''s Foil'!$C$4:$I$161,H$1-2,FALSE)</f>
        <v>8</v>
      </c>
      <c r="I15" s="32" t="str">
        <f t="shared" si="5"/>
        <v>np</v>
      </c>
      <c r="J15" s="29">
        <f t="shared" si="6"/>
        <v>0</v>
      </c>
      <c r="K15" s="30" t="str">
        <f>VLOOKUP($C15,'Combined Men''s Foil'!$C$4:$I$161,K$1-2,FALSE)</f>
        <v>np</v>
      </c>
      <c r="L15" s="4" t="s">
        <v>3</v>
      </c>
      <c r="M15" s="5">
        <f t="shared" si="7"/>
        <v>0</v>
      </c>
      <c r="O15">
        <f t="shared" si="8"/>
        <v>411</v>
      </c>
      <c r="P15">
        <f t="shared" si="9"/>
        <v>0</v>
      </c>
      <c r="Q15">
        <f t="shared" si="10"/>
        <v>0</v>
      </c>
    </row>
    <row r="16" spans="1:17" ht="12.75">
      <c r="A16" s="2" t="str">
        <f t="shared" si="0"/>
        <v>13</v>
      </c>
      <c r="B16" s="2">
        <f t="shared" si="1"/>
      </c>
      <c r="C16" s="21" t="s">
        <v>35</v>
      </c>
      <c r="D16" s="20">
        <v>21130</v>
      </c>
      <c r="E16" s="3">
        <f t="shared" si="2"/>
        <v>378.5</v>
      </c>
      <c r="F16" s="32">
        <f t="shared" si="3"/>
        <v>15.5</v>
      </c>
      <c r="G16" s="29">
        <f t="shared" si="4"/>
        <v>301.5</v>
      </c>
      <c r="H16" s="30">
        <f>VLOOKUP($C16,'Combined Men''s Foil'!$C$4:$I$161,H$1-2,FALSE)</f>
        <v>15.5</v>
      </c>
      <c r="I16" s="32">
        <f t="shared" si="5"/>
        <v>56</v>
      </c>
      <c r="J16" s="29">
        <f t="shared" si="6"/>
        <v>77</v>
      </c>
      <c r="K16" s="30">
        <f>VLOOKUP($C16,'Combined Men''s Foil'!$C$4:$I$161,K$1-2,FALSE)</f>
        <v>56</v>
      </c>
      <c r="L16" s="4" t="s">
        <v>3</v>
      </c>
      <c r="M16" s="5">
        <f t="shared" si="7"/>
        <v>0</v>
      </c>
      <c r="O16">
        <f t="shared" si="8"/>
        <v>301.5</v>
      </c>
      <c r="P16">
        <f t="shared" si="9"/>
        <v>77</v>
      </c>
      <c r="Q16">
        <f t="shared" si="10"/>
        <v>0</v>
      </c>
    </row>
    <row r="17" spans="1:17" ht="12.75">
      <c r="A17" s="2" t="str">
        <f t="shared" si="0"/>
        <v>14</v>
      </c>
      <c r="B17" s="2">
        <f t="shared" si="1"/>
      </c>
      <c r="C17" s="34" t="s">
        <v>370</v>
      </c>
      <c r="D17" s="20">
        <v>19667</v>
      </c>
      <c r="E17" s="3">
        <f t="shared" si="2"/>
        <v>340</v>
      </c>
      <c r="F17" s="32" t="str">
        <f t="shared" si="3"/>
        <v>np</v>
      </c>
      <c r="G17" s="29">
        <f t="shared" si="4"/>
        <v>0</v>
      </c>
      <c r="H17" s="30" t="e">
        <f>VLOOKUP($C17,'Combined Men''s Foil'!$C$4:$I$161,H$1-2,FALSE)</f>
        <v>#N/A</v>
      </c>
      <c r="I17" s="32" t="str">
        <f t="shared" si="5"/>
        <v>np</v>
      </c>
      <c r="J17" s="29">
        <f t="shared" si="6"/>
        <v>0</v>
      </c>
      <c r="K17" s="30" t="e">
        <f>VLOOKUP($C17,'Combined Men''s Foil'!$C$4:$I$161,K$1-2,FALSE)</f>
        <v>#N/A</v>
      </c>
      <c r="L17" s="4">
        <v>3</v>
      </c>
      <c r="M17" s="5">
        <f t="shared" si="7"/>
        <v>340</v>
      </c>
      <c r="O17">
        <f aca="true" t="shared" si="11" ref="O17:O25">G17</f>
        <v>0</v>
      </c>
      <c r="P17">
        <f aca="true" t="shared" si="12" ref="P17:P25">J17</f>
        <v>0</v>
      </c>
      <c r="Q17">
        <f aca="true" t="shared" si="13" ref="Q17:Q25">M17</f>
        <v>340</v>
      </c>
    </row>
    <row r="18" spans="1:17" ht="12.75">
      <c r="A18" s="2" t="str">
        <f t="shared" si="0"/>
        <v>15</v>
      </c>
      <c r="B18" s="2">
        <f t="shared" si="1"/>
      </c>
      <c r="C18" s="33" t="s">
        <v>7</v>
      </c>
      <c r="D18" s="20">
        <v>20945</v>
      </c>
      <c r="E18" s="3">
        <f t="shared" si="2"/>
        <v>323</v>
      </c>
      <c r="F18" s="32" t="str">
        <f t="shared" si="3"/>
        <v>np</v>
      </c>
      <c r="G18" s="29">
        <f t="shared" si="4"/>
        <v>0</v>
      </c>
      <c r="H18" s="30" t="str">
        <f>VLOOKUP($C18,'Combined Men''s Foil'!$C$4:$I$161,H$1-2,FALSE)</f>
        <v>np</v>
      </c>
      <c r="I18" s="32">
        <f t="shared" si="5"/>
        <v>26</v>
      </c>
      <c r="J18" s="29">
        <f t="shared" si="6"/>
        <v>183</v>
      </c>
      <c r="K18" s="30">
        <f>VLOOKUP($C18,'Combined Men''s Foil'!$C$4:$I$161,K$1-2,FALSE)</f>
        <v>26</v>
      </c>
      <c r="L18" s="4">
        <v>17</v>
      </c>
      <c r="M18" s="5">
        <f t="shared" si="7"/>
        <v>140</v>
      </c>
      <c r="O18">
        <f t="shared" si="11"/>
        <v>0</v>
      </c>
      <c r="P18">
        <f t="shared" si="12"/>
        <v>183</v>
      </c>
      <c r="Q18">
        <f t="shared" si="13"/>
        <v>140</v>
      </c>
    </row>
    <row r="19" spans="1:17" ht="12.75">
      <c r="A19" s="2" t="str">
        <f t="shared" si="0"/>
        <v>16</v>
      </c>
      <c r="B19" s="2">
        <f t="shared" si="1"/>
      </c>
      <c r="C19" s="33" t="s">
        <v>285</v>
      </c>
      <c r="D19" s="20">
        <v>22374</v>
      </c>
      <c r="E19" s="3">
        <f t="shared" si="2"/>
        <v>315</v>
      </c>
      <c r="F19" s="32" t="str">
        <f t="shared" si="3"/>
        <v>np</v>
      </c>
      <c r="G19" s="29">
        <f t="shared" si="4"/>
        <v>0</v>
      </c>
      <c r="H19" s="30" t="str">
        <f>VLOOKUP($C19,'Combined Men''s Foil'!$C$4:$I$161,H$1-2,FALSE)</f>
        <v>np</v>
      </c>
      <c r="I19" s="32">
        <f t="shared" si="5"/>
        <v>11</v>
      </c>
      <c r="J19" s="29">
        <f t="shared" si="6"/>
        <v>315</v>
      </c>
      <c r="K19" s="30">
        <f>VLOOKUP($C19,'Combined Men''s Foil'!$C$4:$I$161,K$1-2,FALSE)</f>
        <v>11</v>
      </c>
      <c r="L19" s="4" t="s">
        <v>3</v>
      </c>
      <c r="M19" s="5">
        <f t="shared" si="7"/>
        <v>0</v>
      </c>
      <c r="O19">
        <f t="shared" si="11"/>
        <v>0</v>
      </c>
      <c r="P19">
        <f t="shared" si="12"/>
        <v>315</v>
      </c>
      <c r="Q19">
        <f t="shared" si="13"/>
        <v>0</v>
      </c>
    </row>
    <row r="20" spans="1:17" ht="12.75">
      <c r="A20" s="2" t="str">
        <f t="shared" si="0"/>
        <v>17</v>
      </c>
      <c r="B20" s="2">
        <f t="shared" si="1"/>
      </c>
      <c r="C20" s="21" t="s">
        <v>108</v>
      </c>
      <c r="D20" s="20">
        <v>21375</v>
      </c>
      <c r="E20" s="3">
        <f t="shared" si="2"/>
        <v>312</v>
      </c>
      <c r="F20" s="32">
        <f t="shared" si="3"/>
        <v>35</v>
      </c>
      <c r="G20" s="29">
        <f t="shared" si="4"/>
        <v>98</v>
      </c>
      <c r="H20" s="30">
        <f>VLOOKUP($C20,'Combined Men''s Foil'!$C$4:$I$161,H$1-2,FALSE)</f>
        <v>35</v>
      </c>
      <c r="I20" s="32" t="str">
        <f t="shared" si="5"/>
        <v>np</v>
      </c>
      <c r="J20" s="29">
        <f t="shared" si="6"/>
        <v>0</v>
      </c>
      <c r="K20" s="30" t="str">
        <f>VLOOKUP($C20,'Combined Men''s Foil'!$C$4:$I$161,K$1-2,FALSE)</f>
        <v>np</v>
      </c>
      <c r="L20" s="4">
        <v>9</v>
      </c>
      <c r="M20" s="5">
        <f t="shared" si="7"/>
        <v>214</v>
      </c>
      <c r="O20">
        <f t="shared" si="11"/>
        <v>98</v>
      </c>
      <c r="P20">
        <f t="shared" si="12"/>
        <v>0</v>
      </c>
      <c r="Q20">
        <f t="shared" si="13"/>
        <v>214</v>
      </c>
    </row>
    <row r="21" spans="1:17" ht="12.75">
      <c r="A21" s="2" t="str">
        <f t="shared" si="0"/>
        <v>18</v>
      </c>
      <c r="B21" s="2">
        <f t="shared" si="1"/>
      </c>
      <c r="C21" s="21" t="s">
        <v>11</v>
      </c>
      <c r="D21" s="20">
        <v>20934</v>
      </c>
      <c r="E21" s="3">
        <f t="shared" si="2"/>
        <v>308</v>
      </c>
      <c r="F21" s="32">
        <f t="shared" si="3"/>
        <v>33</v>
      </c>
      <c r="G21" s="29">
        <f t="shared" si="4"/>
        <v>100</v>
      </c>
      <c r="H21" s="30">
        <f>VLOOKUP($C21,'Combined Men''s Foil'!$C$4:$I$161,H$1-2,FALSE)</f>
        <v>33</v>
      </c>
      <c r="I21" s="32">
        <f t="shared" si="5"/>
        <v>51</v>
      </c>
      <c r="J21" s="29">
        <f t="shared" si="6"/>
        <v>82</v>
      </c>
      <c r="K21" s="30">
        <f>VLOOKUP($C21,'Combined Men''s Foil'!$C$4:$I$161,K$1-2,FALSE)</f>
        <v>51</v>
      </c>
      <c r="L21" s="4">
        <v>12</v>
      </c>
      <c r="M21" s="5">
        <f t="shared" si="7"/>
        <v>208</v>
      </c>
      <c r="O21">
        <f t="shared" si="11"/>
        <v>100</v>
      </c>
      <c r="P21">
        <f t="shared" si="12"/>
        <v>82</v>
      </c>
      <c r="Q21">
        <f t="shared" si="13"/>
        <v>208</v>
      </c>
    </row>
    <row r="22" spans="1:17" ht="12.75">
      <c r="A22" s="2" t="str">
        <f t="shared" si="0"/>
        <v>19</v>
      </c>
      <c r="B22" s="2">
        <f t="shared" si="1"/>
      </c>
      <c r="C22" s="33" t="s">
        <v>232</v>
      </c>
      <c r="D22" s="20">
        <v>19282</v>
      </c>
      <c r="E22" s="3">
        <f t="shared" si="2"/>
        <v>301</v>
      </c>
      <c r="F22" s="32">
        <f t="shared" si="3"/>
        <v>19</v>
      </c>
      <c r="G22" s="29">
        <f t="shared" si="4"/>
        <v>204</v>
      </c>
      <c r="H22" s="30">
        <f>VLOOKUP($C22,'Combined Men''s Foil'!$C$4:$I$161,H$1-2,FALSE)</f>
        <v>19</v>
      </c>
      <c r="I22" s="32">
        <f t="shared" si="5"/>
        <v>36</v>
      </c>
      <c r="J22" s="29">
        <f t="shared" si="6"/>
        <v>97</v>
      </c>
      <c r="K22" s="30">
        <f>VLOOKUP($C22,'Combined Men''s Foil'!$C$4:$I$161,K$1-2,FALSE)</f>
        <v>36</v>
      </c>
      <c r="L22" s="4" t="s">
        <v>3</v>
      </c>
      <c r="M22" s="5">
        <f t="shared" si="7"/>
        <v>0</v>
      </c>
      <c r="O22">
        <f t="shared" si="11"/>
        <v>204</v>
      </c>
      <c r="P22">
        <f t="shared" si="12"/>
        <v>97</v>
      </c>
      <c r="Q22">
        <f t="shared" si="13"/>
        <v>0</v>
      </c>
    </row>
    <row r="23" spans="1:17" ht="12.75">
      <c r="A23" s="2" t="str">
        <f t="shared" si="0"/>
        <v>20</v>
      </c>
      <c r="B23" s="2">
        <f t="shared" si="1"/>
      </c>
      <c r="C23" s="21" t="s">
        <v>192</v>
      </c>
      <c r="D23" s="20">
        <v>19415</v>
      </c>
      <c r="E23" s="3">
        <f t="shared" si="2"/>
        <v>295</v>
      </c>
      <c r="F23" s="32">
        <f t="shared" si="3"/>
        <v>42</v>
      </c>
      <c r="G23" s="29">
        <f t="shared" si="4"/>
        <v>91</v>
      </c>
      <c r="H23" s="30">
        <f>VLOOKUP($C23,'Combined Men''s Foil'!$C$4:$I$161,H$1-2,FALSE)</f>
        <v>42</v>
      </c>
      <c r="I23" s="32">
        <f t="shared" si="5"/>
        <v>47</v>
      </c>
      <c r="J23" s="29">
        <f t="shared" si="6"/>
        <v>86</v>
      </c>
      <c r="K23" s="30">
        <f>VLOOKUP($C23,'Combined Men''s Foil'!$C$4:$I$161,K$1-2,FALSE)</f>
        <v>47</v>
      </c>
      <c r="L23" s="4">
        <v>14</v>
      </c>
      <c r="M23" s="5">
        <f t="shared" si="7"/>
        <v>204</v>
      </c>
      <c r="O23">
        <f t="shared" si="11"/>
        <v>91</v>
      </c>
      <c r="P23">
        <f t="shared" si="12"/>
        <v>86</v>
      </c>
      <c r="Q23">
        <f t="shared" si="13"/>
        <v>204</v>
      </c>
    </row>
    <row r="24" spans="1:17" ht="12.75">
      <c r="A24" s="2" t="str">
        <f t="shared" si="0"/>
        <v>21</v>
      </c>
      <c r="B24" s="2">
        <f t="shared" si="1"/>
      </c>
      <c r="C24" s="34" t="s">
        <v>371</v>
      </c>
      <c r="D24" s="20">
        <v>22268</v>
      </c>
      <c r="E24" s="3">
        <f t="shared" si="2"/>
        <v>274</v>
      </c>
      <c r="F24" s="32" t="str">
        <f t="shared" si="3"/>
        <v>np</v>
      </c>
      <c r="G24" s="29">
        <f t="shared" si="4"/>
        <v>0</v>
      </c>
      <c r="H24" s="30" t="e">
        <f>VLOOKUP($C24,'Combined Men''s Foil'!$C$4:$I$161,H$1-2,FALSE)</f>
        <v>#N/A</v>
      </c>
      <c r="I24" s="32" t="str">
        <f t="shared" si="5"/>
        <v>np</v>
      </c>
      <c r="J24" s="29">
        <f t="shared" si="6"/>
        <v>0</v>
      </c>
      <c r="K24" s="30" t="e">
        <f>VLOOKUP($C24,'Combined Men''s Foil'!$C$4:$I$161,K$1-2,FALSE)</f>
        <v>#N/A</v>
      </c>
      <c r="L24" s="4">
        <v>8</v>
      </c>
      <c r="M24" s="5">
        <f t="shared" si="7"/>
        <v>274</v>
      </c>
      <c r="O24">
        <f t="shared" si="11"/>
        <v>0</v>
      </c>
      <c r="P24">
        <f t="shared" si="12"/>
        <v>0</v>
      </c>
      <c r="Q24">
        <f t="shared" si="13"/>
        <v>274</v>
      </c>
    </row>
    <row r="25" spans="1:17" ht="12.75">
      <c r="A25" s="2" t="str">
        <f t="shared" si="0"/>
        <v>22</v>
      </c>
      <c r="B25" s="2">
        <f t="shared" si="1"/>
      </c>
      <c r="C25" s="21" t="s">
        <v>190</v>
      </c>
      <c r="D25" s="20">
        <v>21462</v>
      </c>
      <c r="E25" s="3">
        <f t="shared" si="2"/>
        <v>253</v>
      </c>
      <c r="F25" s="32">
        <f t="shared" si="3"/>
        <v>28</v>
      </c>
      <c r="G25" s="29">
        <f t="shared" si="4"/>
        <v>177</v>
      </c>
      <c r="H25" s="30">
        <f>VLOOKUP($C25,'Combined Men''s Foil'!$C$4:$I$161,H$1-2,FALSE)</f>
        <v>28</v>
      </c>
      <c r="I25" s="32">
        <f t="shared" si="5"/>
        <v>57</v>
      </c>
      <c r="J25" s="29">
        <f t="shared" si="6"/>
        <v>76</v>
      </c>
      <c r="K25" s="30">
        <f>VLOOKUP($C25,'Combined Men''s Foil'!$C$4:$I$161,K$1-2,FALSE)</f>
        <v>57</v>
      </c>
      <c r="L25" s="4" t="s">
        <v>3</v>
      </c>
      <c r="M25" s="5">
        <f t="shared" si="7"/>
        <v>0</v>
      </c>
      <c r="O25">
        <f t="shared" si="11"/>
        <v>177</v>
      </c>
      <c r="P25">
        <f t="shared" si="12"/>
        <v>76</v>
      </c>
      <c r="Q25">
        <f t="shared" si="13"/>
        <v>0</v>
      </c>
    </row>
    <row r="26" spans="1:17" ht="12.75">
      <c r="A26" s="2" t="str">
        <f t="shared" si="0"/>
        <v>23</v>
      </c>
      <c r="B26" s="2">
        <f t="shared" si="1"/>
      </c>
      <c r="C26" s="34" t="s">
        <v>329</v>
      </c>
      <c r="D26" s="20">
        <v>19519</v>
      </c>
      <c r="E26" s="3">
        <f t="shared" si="2"/>
        <v>212</v>
      </c>
      <c r="F26" s="32" t="str">
        <f t="shared" si="3"/>
        <v>np</v>
      </c>
      <c r="G26" s="29">
        <f t="shared" si="4"/>
        <v>0</v>
      </c>
      <c r="H26" s="30" t="e">
        <f>VLOOKUP($C26,'Combined Men''s Foil'!$C$4:$I$161,H$1-2,FALSE)</f>
        <v>#N/A</v>
      </c>
      <c r="I26" s="32" t="str">
        <f t="shared" si="5"/>
        <v>np</v>
      </c>
      <c r="J26" s="29">
        <f t="shared" si="6"/>
        <v>0</v>
      </c>
      <c r="K26" s="30" t="e">
        <f>VLOOKUP($C26,'Combined Men''s Foil'!$C$4:$I$161,K$1-2,FALSE)</f>
        <v>#N/A</v>
      </c>
      <c r="L26" s="4">
        <v>10</v>
      </c>
      <c r="M26" s="5">
        <f t="shared" si="7"/>
        <v>212</v>
      </c>
      <c r="O26">
        <f aca="true" t="shared" si="14" ref="O26:O38">G26</f>
        <v>0</v>
      </c>
      <c r="P26">
        <f aca="true" t="shared" si="15" ref="P26:P38">J26</f>
        <v>0</v>
      </c>
      <c r="Q26">
        <f aca="true" t="shared" si="16" ref="Q26:Q38">M26</f>
        <v>212</v>
      </c>
    </row>
    <row r="27" spans="1:17" ht="12.75">
      <c r="A27" s="2" t="str">
        <f t="shared" si="0"/>
        <v>24T</v>
      </c>
      <c r="B27" s="2">
        <f t="shared" si="1"/>
      </c>
      <c r="C27" s="34" t="s">
        <v>372</v>
      </c>
      <c r="D27" s="20">
        <v>21938</v>
      </c>
      <c r="E27" s="3">
        <f t="shared" si="2"/>
        <v>210</v>
      </c>
      <c r="F27" s="32" t="str">
        <f t="shared" si="3"/>
        <v>np</v>
      </c>
      <c r="G27" s="29">
        <f t="shared" si="4"/>
        <v>0</v>
      </c>
      <c r="H27" s="30" t="e">
        <f>VLOOKUP($C27,'Combined Men''s Foil'!$C$4:$I$161,H$1-2,FALSE)</f>
        <v>#N/A</v>
      </c>
      <c r="I27" s="32" t="str">
        <f t="shared" si="5"/>
        <v>np</v>
      </c>
      <c r="J27" s="29">
        <f t="shared" si="6"/>
        <v>0</v>
      </c>
      <c r="K27" s="30" t="e">
        <f>VLOOKUP($C27,'Combined Men''s Foil'!$C$4:$I$161,K$1-2,FALSE)</f>
        <v>#N/A</v>
      </c>
      <c r="L27" s="4">
        <v>11</v>
      </c>
      <c r="M27" s="5">
        <f t="shared" si="7"/>
        <v>210</v>
      </c>
      <c r="O27">
        <f t="shared" si="14"/>
        <v>0</v>
      </c>
      <c r="P27">
        <f t="shared" si="15"/>
        <v>0</v>
      </c>
      <c r="Q27">
        <f t="shared" si="16"/>
        <v>210</v>
      </c>
    </row>
    <row r="28" spans="1:17" ht="12.75">
      <c r="A28" s="2" t="str">
        <f t="shared" si="0"/>
        <v>24T</v>
      </c>
      <c r="B28" s="2">
        <f t="shared" si="1"/>
      </c>
      <c r="C28" s="21" t="s">
        <v>193</v>
      </c>
      <c r="D28" s="20">
        <v>20366</v>
      </c>
      <c r="E28" s="3">
        <f t="shared" si="2"/>
        <v>210</v>
      </c>
      <c r="F28" s="32">
        <f t="shared" si="3"/>
        <v>51</v>
      </c>
      <c r="G28" s="29">
        <f t="shared" si="4"/>
        <v>82</v>
      </c>
      <c r="H28" s="30">
        <f>VLOOKUP($C28,'Combined Men''s Foil'!$C$4:$I$161,H$1-2,FALSE)</f>
        <v>51</v>
      </c>
      <c r="I28" s="32">
        <f t="shared" si="5"/>
        <v>59</v>
      </c>
      <c r="J28" s="29">
        <f t="shared" si="6"/>
        <v>74</v>
      </c>
      <c r="K28" s="30">
        <f>VLOOKUP($C28,'Combined Men''s Foil'!$C$4:$I$161,K$1-2,FALSE)</f>
        <v>59</v>
      </c>
      <c r="L28" s="4">
        <v>23</v>
      </c>
      <c r="M28" s="5">
        <f t="shared" si="7"/>
        <v>128</v>
      </c>
      <c r="O28">
        <f t="shared" si="14"/>
        <v>82</v>
      </c>
      <c r="P28">
        <f t="shared" si="15"/>
        <v>74</v>
      </c>
      <c r="Q28">
        <f t="shared" si="16"/>
        <v>128</v>
      </c>
    </row>
    <row r="29" spans="1:17" ht="12.75">
      <c r="A29" s="2" t="str">
        <f t="shared" si="0"/>
        <v>26</v>
      </c>
      <c r="B29" s="2" t="str">
        <f t="shared" si="1"/>
        <v>#</v>
      </c>
      <c r="C29" s="34" t="s">
        <v>373</v>
      </c>
      <c r="D29" s="20">
        <v>19099</v>
      </c>
      <c r="E29" s="3">
        <f t="shared" si="2"/>
        <v>206</v>
      </c>
      <c r="F29" s="32" t="str">
        <f t="shared" si="3"/>
        <v>np</v>
      </c>
      <c r="G29" s="29">
        <f t="shared" si="4"/>
        <v>0</v>
      </c>
      <c r="H29" s="30" t="e">
        <f>VLOOKUP($C29,'Combined Men''s Foil'!$C$4:$I$161,H$1-2,FALSE)</f>
        <v>#N/A</v>
      </c>
      <c r="I29" s="32" t="str">
        <f t="shared" si="5"/>
        <v>np</v>
      </c>
      <c r="J29" s="29">
        <f t="shared" si="6"/>
        <v>0</v>
      </c>
      <c r="K29" s="30" t="e">
        <f>VLOOKUP($C29,'Combined Men''s Foil'!$C$4:$I$161,K$1-2,FALSE)</f>
        <v>#N/A</v>
      </c>
      <c r="L29" s="4">
        <v>13</v>
      </c>
      <c r="M29" s="5">
        <f t="shared" si="7"/>
        <v>206</v>
      </c>
      <c r="O29">
        <f t="shared" si="14"/>
        <v>0</v>
      </c>
      <c r="P29">
        <f t="shared" si="15"/>
        <v>0</v>
      </c>
      <c r="Q29">
        <f t="shared" si="16"/>
        <v>206</v>
      </c>
    </row>
    <row r="30" spans="1:17" ht="12.75">
      <c r="A30" s="2" t="str">
        <f t="shared" si="0"/>
        <v>27</v>
      </c>
      <c r="B30" s="2">
        <f t="shared" si="1"/>
      </c>
      <c r="C30" s="33" t="s">
        <v>288</v>
      </c>
      <c r="D30" s="20">
        <v>20466</v>
      </c>
      <c r="E30" s="3">
        <f t="shared" si="2"/>
        <v>205</v>
      </c>
      <c r="F30" s="32" t="str">
        <f t="shared" si="3"/>
        <v>np</v>
      </c>
      <c r="G30" s="29">
        <f t="shared" si="4"/>
        <v>0</v>
      </c>
      <c r="H30" s="30" t="str">
        <f>VLOOKUP($C30,'Combined Men''s Foil'!$C$4:$I$161,H$1-2,FALSE)</f>
        <v>np</v>
      </c>
      <c r="I30" s="32">
        <f t="shared" si="5"/>
        <v>44</v>
      </c>
      <c r="J30" s="29">
        <f t="shared" si="6"/>
        <v>89</v>
      </c>
      <c r="K30" s="30">
        <f>VLOOKUP($C30,'Combined Men''s Foil'!$C$4:$I$161,K$1-2,FALSE)</f>
        <v>44</v>
      </c>
      <c r="L30" s="4">
        <v>29</v>
      </c>
      <c r="M30" s="5">
        <f t="shared" si="7"/>
        <v>116</v>
      </c>
      <c r="O30">
        <f t="shared" si="14"/>
        <v>0</v>
      </c>
      <c r="P30">
        <f t="shared" si="15"/>
        <v>89</v>
      </c>
      <c r="Q30">
        <f t="shared" si="16"/>
        <v>116</v>
      </c>
    </row>
    <row r="31" spans="1:17" ht="12.75">
      <c r="A31" s="2" t="str">
        <f t="shared" si="0"/>
        <v>28</v>
      </c>
      <c r="B31" s="2">
        <f t="shared" si="1"/>
      </c>
      <c r="C31" s="33" t="s">
        <v>181</v>
      </c>
      <c r="D31" s="20">
        <v>22257</v>
      </c>
      <c r="E31" s="3">
        <f t="shared" si="2"/>
        <v>204</v>
      </c>
      <c r="F31" s="32" t="str">
        <f t="shared" si="3"/>
        <v>np</v>
      </c>
      <c r="G31" s="29">
        <f t="shared" si="4"/>
        <v>0</v>
      </c>
      <c r="H31" s="30" t="str">
        <f>VLOOKUP($C31,'Combined Men''s Foil'!$C$4:$I$161,H$1-2,FALSE)</f>
        <v>np</v>
      </c>
      <c r="I31" s="32">
        <f t="shared" si="5"/>
        <v>19</v>
      </c>
      <c r="J31" s="29">
        <f t="shared" si="6"/>
        <v>204</v>
      </c>
      <c r="K31" s="30">
        <f>VLOOKUP($C31,'Combined Men''s Foil'!$C$4:$I$161,K$1-2,FALSE)</f>
        <v>19</v>
      </c>
      <c r="L31" s="4" t="s">
        <v>3</v>
      </c>
      <c r="M31" s="5">
        <f t="shared" si="7"/>
        <v>0</v>
      </c>
      <c r="O31">
        <f t="shared" si="14"/>
        <v>0</v>
      </c>
      <c r="P31">
        <f t="shared" si="15"/>
        <v>204</v>
      </c>
      <c r="Q31">
        <f t="shared" si="16"/>
        <v>0</v>
      </c>
    </row>
    <row r="32" spans="1:17" ht="12.75">
      <c r="A32" s="2" t="str">
        <f t="shared" si="0"/>
        <v>29</v>
      </c>
      <c r="B32" s="2">
        <f t="shared" si="1"/>
      </c>
      <c r="C32" s="34" t="s">
        <v>326</v>
      </c>
      <c r="D32" s="20">
        <v>19762</v>
      </c>
      <c r="E32" s="3">
        <f t="shared" si="2"/>
        <v>202</v>
      </c>
      <c r="F32" s="32" t="str">
        <f t="shared" si="3"/>
        <v>np</v>
      </c>
      <c r="G32" s="29">
        <f t="shared" si="4"/>
        <v>0</v>
      </c>
      <c r="H32" s="30" t="e">
        <f>VLOOKUP($C32,'Combined Men''s Foil'!$C$4:$I$161,H$1-2,FALSE)</f>
        <v>#N/A</v>
      </c>
      <c r="I32" s="32" t="str">
        <f t="shared" si="5"/>
        <v>np</v>
      </c>
      <c r="J32" s="29">
        <f t="shared" si="6"/>
        <v>0</v>
      </c>
      <c r="K32" s="30" t="e">
        <f>VLOOKUP($C32,'Combined Men''s Foil'!$C$4:$I$161,K$1-2,FALSE)</f>
        <v>#N/A</v>
      </c>
      <c r="L32" s="4">
        <v>15</v>
      </c>
      <c r="M32" s="5">
        <f t="shared" si="7"/>
        <v>202</v>
      </c>
      <c r="O32">
        <f t="shared" si="14"/>
        <v>0</v>
      </c>
      <c r="P32">
        <f t="shared" si="15"/>
        <v>0</v>
      </c>
      <c r="Q32">
        <f t="shared" si="16"/>
        <v>202</v>
      </c>
    </row>
    <row r="33" spans="1:17" ht="12.75">
      <c r="A33" s="2" t="str">
        <f t="shared" si="0"/>
        <v>30</v>
      </c>
      <c r="B33" s="2">
        <f t="shared" si="1"/>
      </c>
      <c r="C33" s="33" t="s">
        <v>171</v>
      </c>
      <c r="D33" s="20">
        <v>21348</v>
      </c>
      <c r="E33" s="3">
        <f t="shared" si="2"/>
        <v>201</v>
      </c>
      <c r="F33" s="32" t="str">
        <f t="shared" si="3"/>
        <v>np</v>
      </c>
      <c r="G33" s="29">
        <f t="shared" si="4"/>
        <v>0</v>
      </c>
      <c r="H33" s="30" t="str">
        <f>VLOOKUP($C33,'Combined Men''s Foil'!$C$4:$I$161,H$1-2,FALSE)</f>
        <v>np</v>
      </c>
      <c r="I33" s="32">
        <f t="shared" si="5"/>
        <v>54</v>
      </c>
      <c r="J33" s="29">
        <f t="shared" si="6"/>
        <v>79</v>
      </c>
      <c r="K33" s="30">
        <f>VLOOKUP($C33,'Combined Men''s Foil'!$C$4:$I$161,K$1-2,FALSE)</f>
        <v>54</v>
      </c>
      <c r="L33" s="4">
        <v>26</v>
      </c>
      <c r="M33" s="5">
        <f t="shared" si="7"/>
        <v>122</v>
      </c>
      <c r="O33">
        <f t="shared" si="14"/>
        <v>0</v>
      </c>
      <c r="P33">
        <f t="shared" si="15"/>
        <v>79</v>
      </c>
      <c r="Q33">
        <f t="shared" si="16"/>
        <v>122</v>
      </c>
    </row>
    <row r="34" spans="1:17" ht="12.75">
      <c r="A34" s="2" t="str">
        <f t="shared" si="0"/>
        <v>31</v>
      </c>
      <c r="B34" s="2">
        <f t="shared" si="1"/>
      </c>
      <c r="C34" s="21" t="s">
        <v>79</v>
      </c>
      <c r="D34" s="20">
        <v>19764</v>
      </c>
      <c r="E34" s="3">
        <f t="shared" si="2"/>
        <v>200</v>
      </c>
      <c r="F34" s="32" t="str">
        <f t="shared" si="3"/>
        <v>np</v>
      </c>
      <c r="G34" s="29">
        <f t="shared" si="4"/>
        <v>0</v>
      </c>
      <c r="H34" s="30" t="e">
        <f>VLOOKUP($C34,'Combined Men''s Foil'!$C$4:$I$161,H$1-2,FALSE)</f>
        <v>#N/A</v>
      </c>
      <c r="I34" s="32" t="str">
        <f t="shared" si="5"/>
        <v>np</v>
      </c>
      <c r="J34" s="29">
        <f t="shared" si="6"/>
        <v>0</v>
      </c>
      <c r="K34" s="30" t="e">
        <f>VLOOKUP($C34,'Combined Men''s Foil'!$C$4:$I$161,K$1-2,FALSE)</f>
        <v>#N/A</v>
      </c>
      <c r="L34" s="4">
        <v>16</v>
      </c>
      <c r="M34" s="5">
        <f t="shared" si="7"/>
        <v>200</v>
      </c>
      <c r="O34">
        <f t="shared" si="14"/>
        <v>0</v>
      </c>
      <c r="P34">
        <f t="shared" si="15"/>
        <v>0</v>
      </c>
      <c r="Q34">
        <f t="shared" si="16"/>
        <v>200</v>
      </c>
    </row>
    <row r="35" spans="1:17" ht="12.75">
      <c r="A35" s="2" t="str">
        <f t="shared" si="0"/>
        <v>32</v>
      </c>
      <c r="B35" s="2">
        <f t="shared" si="1"/>
      </c>
      <c r="C35" s="21" t="s">
        <v>119</v>
      </c>
      <c r="D35" s="20">
        <v>20585</v>
      </c>
      <c r="E35" s="3">
        <f t="shared" si="2"/>
        <v>192</v>
      </c>
      <c r="F35" s="32">
        <f t="shared" si="3"/>
        <v>23</v>
      </c>
      <c r="G35" s="29">
        <f t="shared" si="4"/>
        <v>192</v>
      </c>
      <c r="H35" s="30">
        <f>VLOOKUP($C35,'Combined Men''s Foil'!$C$4:$I$161,H$1-2,FALSE)</f>
        <v>23</v>
      </c>
      <c r="I35" s="32" t="str">
        <f t="shared" si="5"/>
        <v>np</v>
      </c>
      <c r="J35" s="29">
        <f t="shared" si="6"/>
        <v>0</v>
      </c>
      <c r="K35" s="30" t="str">
        <f>VLOOKUP($C35,'Combined Men''s Foil'!$C$4:$I$161,K$1-2,FALSE)</f>
        <v>np</v>
      </c>
      <c r="L35" s="4" t="s">
        <v>3</v>
      </c>
      <c r="M35" s="5">
        <f t="shared" si="7"/>
        <v>0</v>
      </c>
      <c r="O35">
        <f t="shared" si="14"/>
        <v>192</v>
      </c>
      <c r="P35">
        <f t="shared" si="15"/>
        <v>0</v>
      </c>
      <c r="Q35">
        <f t="shared" si="16"/>
        <v>0</v>
      </c>
    </row>
    <row r="36" spans="1:17" ht="12.75">
      <c r="A36" s="2" t="str">
        <f t="shared" si="0"/>
        <v>33</v>
      </c>
      <c r="B36" s="2">
        <f aca="true" t="shared" si="17" ref="B36:B63">TRIM(IF(D36&lt;=V60Cutoff,"%",IF(D36&lt;=V50Cutoff,"#","")))</f>
      </c>
      <c r="C36" s="33" t="s">
        <v>286</v>
      </c>
      <c r="D36" s="20">
        <v>22326</v>
      </c>
      <c r="E36" s="3">
        <f t="shared" si="2"/>
        <v>186</v>
      </c>
      <c r="F36" s="32" t="str">
        <f aca="true" t="shared" si="18" ref="F36:F63">IF(ISERROR(H36),"np",H36)</f>
        <v>np</v>
      </c>
      <c r="G36" s="29">
        <f t="shared" si="4"/>
        <v>0</v>
      </c>
      <c r="H36" s="30" t="str">
        <f>VLOOKUP($C36,'Combined Men''s Foil'!$C$4:$I$161,H$1-2,FALSE)</f>
        <v>np</v>
      </c>
      <c r="I36" s="32">
        <f aca="true" t="shared" si="19" ref="I36:I63">IF(ISERROR(K36),"np",K36)</f>
        <v>25</v>
      </c>
      <c r="J36" s="29">
        <f t="shared" si="6"/>
        <v>186</v>
      </c>
      <c r="K36" s="30">
        <f>VLOOKUP($C36,'Combined Men''s Foil'!$C$4:$I$161,K$1-2,FALSE)</f>
        <v>25</v>
      </c>
      <c r="L36" s="4" t="s">
        <v>3</v>
      </c>
      <c r="M36" s="5">
        <f t="shared" si="7"/>
        <v>0</v>
      </c>
      <c r="O36">
        <f t="shared" si="14"/>
        <v>0</v>
      </c>
      <c r="P36">
        <f t="shared" si="15"/>
        <v>186</v>
      </c>
      <c r="Q36">
        <f t="shared" si="16"/>
        <v>0</v>
      </c>
    </row>
    <row r="37" spans="1:17" ht="12.75">
      <c r="A37" s="2" t="str">
        <f t="shared" si="0"/>
        <v>34</v>
      </c>
      <c r="B37" s="2">
        <f t="shared" si="17"/>
      </c>
      <c r="C37" s="33" t="s">
        <v>248</v>
      </c>
      <c r="D37" s="20">
        <v>20241</v>
      </c>
      <c r="E37" s="3">
        <f t="shared" si="2"/>
        <v>179</v>
      </c>
      <c r="F37" s="32">
        <f t="shared" si="18"/>
        <v>64</v>
      </c>
      <c r="G37" s="29">
        <f t="shared" si="4"/>
        <v>69</v>
      </c>
      <c r="H37" s="30">
        <f>VLOOKUP($C37,'Combined Men''s Foil'!$C$4:$I$161,H$1-2,FALSE)</f>
        <v>64</v>
      </c>
      <c r="I37" s="32" t="str">
        <f t="shared" si="19"/>
        <v>np</v>
      </c>
      <c r="J37" s="29">
        <f t="shared" si="6"/>
        <v>0</v>
      </c>
      <c r="K37" s="30" t="str">
        <f>VLOOKUP($C37,'Combined Men''s Foil'!$C$4:$I$161,K$1-2,FALSE)</f>
        <v>np</v>
      </c>
      <c r="L37" s="4">
        <v>32</v>
      </c>
      <c r="M37" s="5">
        <f t="shared" si="7"/>
        <v>110</v>
      </c>
      <c r="O37">
        <f t="shared" si="14"/>
        <v>69</v>
      </c>
      <c r="P37">
        <f t="shared" si="15"/>
        <v>0</v>
      </c>
      <c r="Q37">
        <f t="shared" si="16"/>
        <v>110</v>
      </c>
    </row>
    <row r="38" spans="1:17" ht="12.75">
      <c r="A38" s="2" t="str">
        <f t="shared" si="0"/>
        <v>35</v>
      </c>
      <c r="B38" s="2">
        <f t="shared" si="17"/>
      </c>
      <c r="C38" s="33" t="s">
        <v>316</v>
      </c>
      <c r="D38" s="20">
        <v>19967</v>
      </c>
      <c r="E38" s="3">
        <f t="shared" si="2"/>
        <v>174</v>
      </c>
      <c r="F38" s="32" t="str">
        <f t="shared" si="18"/>
        <v>np</v>
      </c>
      <c r="G38" s="29">
        <f t="shared" si="4"/>
        <v>0</v>
      </c>
      <c r="H38" s="30" t="str">
        <f>VLOOKUP($C38,'Combined Men''s Foil'!$C$4:$I$161,H$1-2,FALSE)</f>
        <v>np</v>
      </c>
      <c r="I38" s="32">
        <f t="shared" si="19"/>
        <v>29</v>
      </c>
      <c r="J38" s="29">
        <f t="shared" si="6"/>
        <v>174</v>
      </c>
      <c r="K38" s="30">
        <f>VLOOKUP($C38,'Combined Men''s Foil'!$C$4:$I$161,K$1-2,FALSE)</f>
        <v>29</v>
      </c>
      <c r="L38" s="4" t="s">
        <v>3</v>
      </c>
      <c r="M38" s="5">
        <f t="shared" si="7"/>
        <v>0</v>
      </c>
      <c r="O38">
        <f t="shared" si="14"/>
        <v>0</v>
      </c>
      <c r="P38">
        <f t="shared" si="15"/>
        <v>174</v>
      </c>
      <c r="Q38">
        <f t="shared" si="16"/>
        <v>0</v>
      </c>
    </row>
    <row r="39" spans="1:17" ht="12.75">
      <c r="A39" s="2" t="str">
        <f t="shared" si="0"/>
        <v>36</v>
      </c>
      <c r="B39" s="2">
        <f t="shared" si="17"/>
      </c>
      <c r="C39" s="33" t="s">
        <v>225</v>
      </c>
      <c r="D39" s="20">
        <v>22376</v>
      </c>
      <c r="E39" s="3">
        <f t="shared" si="2"/>
        <v>171</v>
      </c>
      <c r="F39" s="32">
        <f t="shared" si="18"/>
        <v>30</v>
      </c>
      <c r="G39" s="29">
        <f t="shared" si="4"/>
        <v>171</v>
      </c>
      <c r="H39" s="30">
        <f>VLOOKUP($C39,'Combined Men''s Foil'!$C$4:$I$161,H$1-2,FALSE)</f>
        <v>30</v>
      </c>
      <c r="I39" s="32" t="str">
        <f t="shared" si="19"/>
        <v>np</v>
      </c>
      <c r="J39" s="29">
        <f t="shared" si="6"/>
        <v>0</v>
      </c>
      <c r="K39" s="30" t="str">
        <f>VLOOKUP($C39,'Combined Men''s Foil'!$C$4:$I$161,K$1-2,FALSE)</f>
        <v>np</v>
      </c>
      <c r="L39" s="4" t="s">
        <v>3</v>
      </c>
      <c r="M39" s="5">
        <f t="shared" si="7"/>
        <v>0</v>
      </c>
      <c r="O39">
        <f aca="true" t="shared" si="20" ref="O39:O63">G39</f>
        <v>171</v>
      </c>
      <c r="P39">
        <f aca="true" t="shared" si="21" ref="P39:P63">J39</f>
        <v>0</v>
      </c>
      <c r="Q39">
        <f aca="true" t="shared" si="22" ref="Q39:Q63">M39</f>
        <v>0</v>
      </c>
    </row>
    <row r="40" spans="1:17" ht="12.75">
      <c r="A40" s="2" t="str">
        <f t="shared" si="0"/>
        <v>37</v>
      </c>
      <c r="B40" s="2">
        <f t="shared" si="17"/>
      </c>
      <c r="C40" s="33" t="s">
        <v>282</v>
      </c>
      <c r="D40" s="20">
        <v>22339</v>
      </c>
      <c r="E40" s="3">
        <f t="shared" si="2"/>
        <v>168</v>
      </c>
      <c r="F40" s="32" t="str">
        <f t="shared" si="18"/>
        <v>np</v>
      </c>
      <c r="G40" s="29">
        <f t="shared" si="4"/>
        <v>0</v>
      </c>
      <c r="H40" s="30" t="str">
        <f>VLOOKUP($C40,'Combined Men''s Foil'!$C$4:$I$161,H$1-2,FALSE)</f>
        <v>np</v>
      </c>
      <c r="I40" s="32">
        <f t="shared" si="19"/>
        <v>31</v>
      </c>
      <c r="J40" s="29">
        <f t="shared" si="6"/>
        <v>168</v>
      </c>
      <c r="K40" s="30">
        <f>VLOOKUP($C40,'Combined Men''s Foil'!$C$4:$I$161,K$1-2,FALSE)</f>
        <v>31</v>
      </c>
      <c r="L40" s="4" t="s">
        <v>3</v>
      </c>
      <c r="M40" s="5">
        <f t="shared" si="7"/>
        <v>0</v>
      </c>
      <c r="O40">
        <f t="shared" si="20"/>
        <v>0</v>
      </c>
      <c r="P40">
        <f t="shared" si="21"/>
        <v>168</v>
      </c>
      <c r="Q40">
        <f t="shared" si="22"/>
        <v>0</v>
      </c>
    </row>
    <row r="41" spans="1:17" ht="12.75">
      <c r="A41" s="2" t="str">
        <f t="shared" si="0"/>
        <v>38</v>
      </c>
      <c r="B41" s="2">
        <f t="shared" si="17"/>
      </c>
      <c r="C41" s="33" t="s">
        <v>242</v>
      </c>
      <c r="D41" s="20">
        <v>21384</v>
      </c>
      <c r="E41" s="3">
        <f t="shared" si="2"/>
        <v>157</v>
      </c>
      <c r="F41" s="32">
        <f t="shared" si="18"/>
        <v>47</v>
      </c>
      <c r="G41" s="29">
        <f t="shared" si="4"/>
        <v>86</v>
      </c>
      <c r="H41" s="30">
        <f>VLOOKUP($C41,'Combined Men''s Foil'!$C$4:$I$161,H$1-2,FALSE)</f>
        <v>47</v>
      </c>
      <c r="I41" s="32">
        <f t="shared" si="19"/>
        <v>62</v>
      </c>
      <c r="J41" s="29">
        <f t="shared" si="6"/>
        <v>71</v>
      </c>
      <c r="K41" s="30">
        <f>VLOOKUP($C41,'Combined Men''s Foil'!$C$4:$I$161,K$1-2,FALSE)</f>
        <v>62</v>
      </c>
      <c r="L41" s="4" t="s">
        <v>3</v>
      </c>
      <c r="M41" s="5">
        <f t="shared" si="7"/>
        <v>0</v>
      </c>
      <c r="O41">
        <f t="shared" si="20"/>
        <v>86</v>
      </c>
      <c r="P41">
        <f t="shared" si="21"/>
        <v>71</v>
      </c>
      <c r="Q41">
        <f t="shared" si="22"/>
        <v>0</v>
      </c>
    </row>
    <row r="42" spans="1:17" ht="12.75">
      <c r="A42" s="2" t="str">
        <f t="shared" si="0"/>
        <v>39</v>
      </c>
      <c r="B42" s="2">
        <f t="shared" si="17"/>
      </c>
      <c r="C42" s="34" t="s">
        <v>374</v>
      </c>
      <c r="D42" s="20">
        <v>22364</v>
      </c>
      <c r="E42" s="3">
        <f t="shared" si="2"/>
        <v>136</v>
      </c>
      <c r="F42" s="32" t="str">
        <f t="shared" si="18"/>
        <v>np</v>
      </c>
      <c r="G42" s="29">
        <f t="shared" si="4"/>
        <v>0</v>
      </c>
      <c r="H42" s="30" t="e">
        <f>VLOOKUP($C42,'Combined Men''s Foil'!$C$4:$I$161,H$1-2,FALSE)</f>
        <v>#N/A</v>
      </c>
      <c r="I42" s="32" t="str">
        <f t="shared" si="19"/>
        <v>np</v>
      </c>
      <c r="J42" s="29">
        <f t="shared" si="6"/>
        <v>0</v>
      </c>
      <c r="K42" s="30" t="e">
        <f>VLOOKUP($C42,'Combined Men''s Foil'!$C$4:$I$161,K$1-2,FALSE)</f>
        <v>#N/A</v>
      </c>
      <c r="L42" s="4">
        <v>19</v>
      </c>
      <c r="M42" s="5">
        <f t="shared" si="7"/>
        <v>136</v>
      </c>
      <c r="O42">
        <f t="shared" si="20"/>
        <v>0</v>
      </c>
      <c r="P42">
        <f t="shared" si="21"/>
        <v>0</v>
      </c>
      <c r="Q42">
        <f t="shared" si="22"/>
        <v>136</v>
      </c>
    </row>
    <row r="43" spans="1:17" ht="12.75">
      <c r="A43" s="2" t="str">
        <f t="shared" si="0"/>
        <v>40</v>
      </c>
      <c r="B43" s="2">
        <f t="shared" si="17"/>
      </c>
      <c r="C43" s="21" t="s">
        <v>172</v>
      </c>
      <c r="D43" s="20">
        <v>19685</v>
      </c>
      <c r="E43" s="3">
        <f t="shared" si="2"/>
        <v>134</v>
      </c>
      <c r="F43" s="32" t="str">
        <f t="shared" si="18"/>
        <v>np</v>
      </c>
      <c r="G43" s="29">
        <f t="shared" si="4"/>
        <v>0</v>
      </c>
      <c r="H43" s="30" t="e">
        <f>VLOOKUP($C43,'Combined Men''s Foil'!$C$4:$I$161,H$1-2,FALSE)</f>
        <v>#N/A</v>
      </c>
      <c r="I43" s="32" t="str">
        <f t="shared" si="19"/>
        <v>np</v>
      </c>
      <c r="J43" s="29">
        <f t="shared" si="6"/>
        <v>0</v>
      </c>
      <c r="K43" s="30" t="e">
        <f>VLOOKUP($C43,'Combined Men''s Foil'!$C$4:$I$161,K$1-2,FALSE)</f>
        <v>#N/A</v>
      </c>
      <c r="L43" s="4">
        <v>20</v>
      </c>
      <c r="M43" s="5">
        <f t="shared" si="7"/>
        <v>134</v>
      </c>
      <c r="O43">
        <f t="shared" si="20"/>
        <v>0</v>
      </c>
      <c r="P43">
        <f t="shared" si="21"/>
        <v>0</v>
      </c>
      <c r="Q43">
        <f t="shared" si="22"/>
        <v>134</v>
      </c>
    </row>
    <row r="44" spans="1:17" ht="12.75">
      <c r="A44" s="2" t="str">
        <f t="shared" si="0"/>
        <v>41</v>
      </c>
      <c r="B44" s="2">
        <f t="shared" si="17"/>
      </c>
      <c r="C44" s="34" t="s">
        <v>375</v>
      </c>
      <c r="D44" s="20">
        <v>19884</v>
      </c>
      <c r="E44" s="3">
        <f t="shared" si="2"/>
        <v>132</v>
      </c>
      <c r="F44" s="32" t="str">
        <f t="shared" si="18"/>
        <v>np</v>
      </c>
      <c r="G44" s="29">
        <f t="shared" si="4"/>
        <v>0</v>
      </c>
      <c r="H44" s="30" t="e">
        <f>VLOOKUP($C44,'Combined Men''s Foil'!$C$4:$I$161,H$1-2,FALSE)</f>
        <v>#N/A</v>
      </c>
      <c r="I44" s="32" t="str">
        <f t="shared" si="19"/>
        <v>np</v>
      </c>
      <c r="J44" s="29">
        <f t="shared" si="6"/>
        <v>0</v>
      </c>
      <c r="K44" s="30" t="e">
        <f>VLOOKUP($C44,'Combined Men''s Foil'!$C$4:$I$161,K$1-2,FALSE)</f>
        <v>#N/A</v>
      </c>
      <c r="L44" s="4">
        <v>21</v>
      </c>
      <c r="M44" s="5">
        <f t="shared" si="7"/>
        <v>132</v>
      </c>
      <c r="O44">
        <f t="shared" si="20"/>
        <v>0</v>
      </c>
      <c r="P44">
        <f t="shared" si="21"/>
        <v>0</v>
      </c>
      <c r="Q44">
        <f t="shared" si="22"/>
        <v>132</v>
      </c>
    </row>
    <row r="45" spans="1:17" ht="12.75">
      <c r="A45" s="2" t="str">
        <f t="shared" si="0"/>
        <v>42</v>
      </c>
      <c r="B45" s="2">
        <f t="shared" si="17"/>
      </c>
      <c r="C45" s="34" t="s">
        <v>376</v>
      </c>
      <c r="D45" s="20">
        <v>19684</v>
      </c>
      <c r="E45" s="3">
        <f t="shared" si="2"/>
        <v>130</v>
      </c>
      <c r="F45" s="32" t="str">
        <f t="shared" si="18"/>
        <v>np</v>
      </c>
      <c r="G45" s="29">
        <f t="shared" si="4"/>
        <v>0</v>
      </c>
      <c r="H45" s="30" t="e">
        <f>VLOOKUP($C45,'Combined Men''s Foil'!$C$4:$I$161,H$1-2,FALSE)</f>
        <v>#N/A</v>
      </c>
      <c r="I45" s="32" t="str">
        <f t="shared" si="19"/>
        <v>np</v>
      </c>
      <c r="J45" s="29">
        <f t="shared" si="6"/>
        <v>0</v>
      </c>
      <c r="K45" s="30" t="e">
        <f>VLOOKUP($C45,'Combined Men''s Foil'!$C$4:$I$161,K$1-2,FALSE)</f>
        <v>#N/A</v>
      </c>
      <c r="L45" s="4">
        <v>22</v>
      </c>
      <c r="M45" s="5">
        <f t="shared" si="7"/>
        <v>130</v>
      </c>
      <c r="O45">
        <f t="shared" si="20"/>
        <v>0</v>
      </c>
      <c r="P45">
        <f t="shared" si="21"/>
        <v>0</v>
      </c>
      <c r="Q45">
        <f t="shared" si="22"/>
        <v>130</v>
      </c>
    </row>
    <row r="46" spans="1:17" ht="12.75">
      <c r="A46" s="2" t="str">
        <f t="shared" si="0"/>
        <v>43</v>
      </c>
      <c r="B46" s="2">
        <f t="shared" si="17"/>
      </c>
      <c r="C46" s="34" t="s">
        <v>335</v>
      </c>
      <c r="D46" s="20">
        <v>19346</v>
      </c>
      <c r="E46" s="3">
        <f t="shared" si="2"/>
        <v>126</v>
      </c>
      <c r="F46" s="32" t="str">
        <f t="shared" si="18"/>
        <v>np</v>
      </c>
      <c r="G46" s="29">
        <f t="shared" si="4"/>
        <v>0</v>
      </c>
      <c r="H46" s="30" t="e">
        <f>VLOOKUP($C46,'Combined Men''s Foil'!$C$4:$I$161,H$1-2,FALSE)</f>
        <v>#N/A</v>
      </c>
      <c r="I46" s="32" t="str">
        <f t="shared" si="19"/>
        <v>np</v>
      </c>
      <c r="J46" s="29">
        <f t="shared" si="6"/>
        <v>0</v>
      </c>
      <c r="K46" s="30" t="e">
        <f>VLOOKUP($C46,'Combined Men''s Foil'!$C$4:$I$161,K$1-2,FALSE)</f>
        <v>#N/A</v>
      </c>
      <c r="L46" s="4">
        <v>24</v>
      </c>
      <c r="M46" s="5">
        <f t="shared" si="7"/>
        <v>126</v>
      </c>
      <c r="O46">
        <f t="shared" si="20"/>
        <v>0</v>
      </c>
      <c r="P46">
        <f t="shared" si="21"/>
        <v>0</v>
      </c>
      <c r="Q46">
        <f t="shared" si="22"/>
        <v>126</v>
      </c>
    </row>
    <row r="47" spans="1:17" ht="12.75">
      <c r="A47" s="2" t="str">
        <f t="shared" si="0"/>
        <v>44</v>
      </c>
      <c r="B47" s="2">
        <f t="shared" si="17"/>
      </c>
      <c r="C47" s="21" t="s">
        <v>191</v>
      </c>
      <c r="D47" s="20">
        <v>21704</v>
      </c>
      <c r="E47" s="3">
        <f t="shared" si="2"/>
        <v>124</v>
      </c>
      <c r="F47" s="32" t="str">
        <f t="shared" si="18"/>
        <v>np</v>
      </c>
      <c r="G47" s="29">
        <f t="shared" si="4"/>
        <v>0</v>
      </c>
      <c r="H47" s="30" t="e">
        <f>VLOOKUP($C47,'Combined Men''s Foil'!$C$4:$I$161,H$1-2,FALSE)</f>
        <v>#N/A</v>
      </c>
      <c r="I47" s="32" t="str">
        <f t="shared" si="19"/>
        <v>np</v>
      </c>
      <c r="J47" s="29">
        <f t="shared" si="6"/>
        <v>0</v>
      </c>
      <c r="K47" s="30" t="e">
        <f>VLOOKUP($C47,'Combined Men''s Foil'!$C$4:$I$161,K$1-2,FALSE)</f>
        <v>#N/A</v>
      </c>
      <c r="L47" s="4">
        <v>25</v>
      </c>
      <c r="M47" s="5">
        <f t="shared" si="7"/>
        <v>124</v>
      </c>
      <c r="O47">
        <f t="shared" si="20"/>
        <v>0</v>
      </c>
      <c r="P47">
        <f t="shared" si="21"/>
        <v>0</v>
      </c>
      <c r="Q47">
        <f t="shared" si="22"/>
        <v>124</v>
      </c>
    </row>
    <row r="48" spans="1:17" ht="12.75">
      <c r="A48" s="2" t="str">
        <f t="shared" si="0"/>
        <v>45</v>
      </c>
      <c r="B48" s="2">
        <f t="shared" si="17"/>
      </c>
      <c r="C48" s="34" t="s">
        <v>377</v>
      </c>
      <c r="D48" s="20">
        <v>19982</v>
      </c>
      <c r="E48" s="3">
        <f t="shared" si="2"/>
        <v>120</v>
      </c>
      <c r="F48" s="32" t="str">
        <f t="shared" si="18"/>
        <v>np</v>
      </c>
      <c r="G48" s="29">
        <f t="shared" si="4"/>
        <v>0</v>
      </c>
      <c r="H48" s="30" t="e">
        <f>VLOOKUP($C48,'Combined Men''s Foil'!$C$4:$I$161,H$1-2,FALSE)</f>
        <v>#N/A</v>
      </c>
      <c r="I48" s="32" t="str">
        <f t="shared" si="19"/>
        <v>np</v>
      </c>
      <c r="J48" s="29">
        <f t="shared" si="6"/>
        <v>0</v>
      </c>
      <c r="K48" s="30" t="e">
        <f>VLOOKUP($C48,'Combined Men''s Foil'!$C$4:$I$161,K$1-2,FALSE)</f>
        <v>#N/A</v>
      </c>
      <c r="L48" s="4">
        <v>27</v>
      </c>
      <c r="M48" s="5">
        <f t="shared" si="7"/>
        <v>120</v>
      </c>
      <c r="O48">
        <f t="shared" si="20"/>
        <v>0</v>
      </c>
      <c r="P48">
        <f t="shared" si="21"/>
        <v>0</v>
      </c>
      <c r="Q48">
        <f t="shared" si="22"/>
        <v>120</v>
      </c>
    </row>
    <row r="49" spans="1:17" ht="12.75">
      <c r="A49" s="2" t="str">
        <f t="shared" si="0"/>
        <v>46</v>
      </c>
      <c r="B49" s="2">
        <f t="shared" si="17"/>
      </c>
      <c r="C49" s="34" t="s">
        <v>378</v>
      </c>
      <c r="D49" s="20">
        <v>22097</v>
      </c>
      <c r="E49" s="3">
        <f t="shared" si="2"/>
        <v>118</v>
      </c>
      <c r="F49" s="32" t="str">
        <f t="shared" si="18"/>
        <v>np</v>
      </c>
      <c r="G49" s="29">
        <f t="shared" si="4"/>
        <v>0</v>
      </c>
      <c r="H49" s="30" t="e">
        <f>VLOOKUP($C49,'Combined Men''s Foil'!$C$4:$I$161,H$1-2,FALSE)</f>
        <v>#N/A</v>
      </c>
      <c r="I49" s="32" t="str">
        <f t="shared" si="19"/>
        <v>np</v>
      </c>
      <c r="J49" s="29">
        <f t="shared" si="6"/>
        <v>0</v>
      </c>
      <c r="K49" s="30" t="e">
        <f>VLOOKUP($C49,'Combined Men''s Foil'!$C$4:$I$161,K$1-2,FALSE)</f>
        <v>#N/A</v>
      </c>
      <c r="L49" s="4">
        <v>28</v>
      </c>
      <c r="M49" s="5">
        <f t="shared" si="7"/>
        <v>118</v>
      </c>
      <c r="O49">
        <f t="shared" si="20"/>
        <v>0</v>
      </c>
      <c r="P49">
        <f t="shared" si="21"/>
        <v>0</v>
      </c>
      <c r="Q49">
        <f t="shared" si="22"/>
        <v>118</v>
      </c>
    </row>
    <row r="50" spans="1:17" ht="12.75">
      <c r="A50" s="2" t="str">
        <f t="shared" si="0"/>
        <v>47</v>
      </c>
      <c r="B50" s="2">
        <f t="shared" si="17"/>
      </c>
      <c r="C50" s="34" t="s">
        <v>379</v>
      </c>
      <c r="D50" s="20">
        <v>21485</v>
      </c>
      <c r="E50" s="3">
        <f t="shared" si="2"/>
        <v>114</v>
      </c>
      <c r="F50" s="32" t="str">
        <f t="shared" si="18"/>
        <v>np</v>
      </c>
      <c r="G50" s="29">
        <f t="shared" si="4"/>
        <v>0</v>
      </c>
      <c r="H50" s="30" t="e">
        <f>VLOOKUP($C50,'Combined Men''s Foil'!$C$4:$I$161,H$1-2,FALSE)</f>
        <v>#N/A</v>
      </c>
      <c r="I50" s="32" t="str">
        <f t="shared" si="19"/>
        <v>np</v>
      </c>
      <c r="J50" s="29">
        <f t="shared" si="6"/>
        <v>0</v>
      </c>
      <c r="K50" s="30" t="e">
        <f>VLOOKUP($C50,'Combined Men''s Foil'!$C$4:$I$161,K$1-2,FALSE)</f>
        <v>#N/A</v>
      </c>
      <c r="L50" s="4">
        <v>30</v>
      </c>
      <c r="M50" s="5">
        <f t="shared" si="7"/>
        <v>114</v>
      </c>
      <c r="O50">
        <f t="shared" si="20"/>
        <v>0</v>
      </c>
      <c r="P50">
        <f t="shared" si="21"/>
        <v>0</v>
      </c>
      <c r="Q50">
        <f t="shared" si="22"/>
        <v>114</v>
      </c>
    </row>
    <row r="51" spans="1:17" ht="12.75">
      <c r="A51" s="2" t="str">
        <f t="shared" si="0"/>
        <v>48</v>
      </c>
      <c r="B51" s="2">
        <f t="shared" si="17"/>
      </c>
      <c r="C51" s="34" t="s">
        <v>380</v>
      </c>
      <c r="D51" s="20">
        <v>19903</v>
      </c>
      <c r="E51" s="3">
        <f t="shared" si="2"/>
        <v>112</v>
      </c>
      <c r="F51" s="32" t="str">
        <f t="shared" si="18"/>
        <v>np</v>
      </c>
      <c r="G51" s="29">
        <f t="shared" si="4"/>
        <v>0</v>
      </c>
      <c r="H51" s="30" t="e">
        <f>VLOOKUP($C51,'Combined Men''s Foil'!$C$4:$I$161,H$1-2,FALSE)</f>
        <v>#N/A</v>
      </c>
      <c r="I51" s="32" t="str">
        <f t="shared" si="19"/>
        <v>np</v>
      </c>
      <c r="J51" s="29">
        <f t="shared" si="6"/>
        <v>0</v>
      </c>
      <c r="K51" s="30" t="e">
        <f>VLOOKUP($C51,'Combined Men''s Foil'!$C$4:$I$161,K$1-2,FALSE)</f>
        <v>#N/A</v>
      </c>
      <c r="L51" s="4">
        <v>31</v>
      </c>
      <c r="M51" s="5">
        <f t="shared" si="7"/>
        <v>112</v>
      </c>
      <c r="O51">
        <f t="shared" si="20"/>
        <v>0</v>
      </c>
      <c r="P51">
        <f t="shared" si="21"/>
        <v>0</v>
      </c>
      <c r="Q51">
        <f t="shared" si="22"/>
        <v>112</v>
      </c>
    </row>
    <row r="52" spans="1:17" ht="12.75">
      <c r="A52" s="2" t="str">
        <f t="shared" si="0"/>
        <v>49</v>
      </c>
      <c r="B52" s="2">
        <f t="shared" si="17"/>
      </c>
      <c r="C52" s="21" t="s">
        <v>170</v>
      </c>
      <c r="D52" s="20">
        <v>22084</v>
      </c>
      <c r="E52" s="3">
        <f t="shared" si="2"/>
        <v>95</v>
      </c>
      <c r="F52" s="32" t="str">
        <f t="shared" si="18"/>
        <v>np</v>
      </c>
      <c r="G52" s="29">
        <f t="shared" si="4"/>
        <v>0</v>
      </c>
      <c r="H52" s="30" t="str">
        <f>VLOOKUP($C52,'Combined Men''s Foil'!$C$4:$I$161,H$1-2,FALSE)</f>
        <v>np</v>
      </c>
      <c r="I52" s="32">
        <f t="shared" si="19"/>
        <v>38</v>
      </c>
      <c r="J52" s="29">
        <f t="shared" si="6"/>
        <v>95</v>
      </c>
      <c r="K52" s="30">
        <f>VLOOKUP($C52,'Combined Men''s Foil'!$C$4:$I$161,K$1-2,FALSE)</f>
        <v>38</v>
      </c>
      <c r="L52" s="4" t="s">
        <v>3</v>
      </c>
      <c r="M52" s="5">
        <f t="shared" si="7"/>
        <v>0</v>
      </c>
      <c r="O52">
        <f t="shared" si="20"/>
        <v>0</v>
      </c>
      <c r="P52">
        <f t="shared" si="21"/>
        <v>95</v>
      </c>
      <c r="Q52">
        <f t="shared" si="22"/>
        <v>0</v>
      </c>
    </row>
    <row r="53" spans="1:17" ht="12.75">
      <c r="A53" s="2" t="str">
        <f t="shared" si="0"/>
        <v>50</v>
      </c>
      <c r="B53" s="2">
        <f t="shared" si="17"/>
      </c>
      <c r="C53" s="21" t="s">
        <v>185</v>
      </c>
      <c r="D53" s="20">
        <v>20338</v>
      </c>
      <c r="E53" s="3">
        <f t="shared" si="2"/>
        <v>94</v>
      </c>
      <c r="F53" s="32" t="str">
        <f t="shared" si="18"/>
        <v>np</v>
      </c>
      <c r="G53" s="29">
        <f t="shared" si="4"/>
        <v>0</v>
      </c>
      <c r="H53" s="30" t="str">
        <f>VLOOKUP($C53,'Combined Men''s Foil'!$C$4:$I$161,H$1-2,FALSE)</f>
        <v>np</v>
      </c>
      <c r="I53" s="32">
        <f t="shared" si="19"/>
        <v>39</v>
      </c>
      <c r="J53" s="29">
        <f t="shared" si="6"/>
        <v>94</v>
      </c>
      <c r="K53" s="30">
        <f>VLOOKUP($C53,'Combined Men''s Foil'!$C$4:$I$161,K$1-2,FALSE)</f>
        <v>39</v>
      </c>
      <c r="L53" s="4" t="s">
        <v>3</v>
      </c>
      <c r="M53" s="5">
        <f t="shared" si="7"/>
        <v>0</v>
      </c>
      <c r="O53">
        <f t="shared" si="20"/>
        <v>0</v>
      </c>
      <c r="P53">
        <f t="shared" si="21"/>
        <v>94</v>
      </c>
      <c r="Q53">
        <f t="shared" si="22"/>
        <v>0</v>
      </c>
    </row>
    <row r="54" spans="1:17" ht="12.75">
      <c r="A54" s="2" t="str">
        <f t="shared" si="0"/>
        <v>51</v>
      </c>
      <c r="B54" s="2">
        <f t="shared" si="17"/>
      </c>
      <c r="C54" s="33" t="s">
        <v>241</v>
      </c>
      <c r="D54" s="20">
        <v>21735</v>
      </c>
      <c r="E54" s="3">
        <f t="shared" si="2"/>
        <v>90</v>
      </c>
      <c r="F54" s="32">
        <f t="shared" si="18"/>
        <v>43</v>
      </c>
      <c r="G54" s="29">
        <f t="shared" si="4"/>
        <v>90</v>
      </c>
      <c r="H54" s="30">
        <f>VLOOKUP($C54,'Combined Men''s Foil'!$C$4:$I$161,H$1-2,FALSE)</f>
        <v>43</v>
      </c>
      <c r="I54" s="32" t="str">
        <f t="shared" si="19"/>
        <v>np</v>
      </c>
      <c r="J54" s="29">
        <f t="shared" si="6"/>
        <v>0</v>
      </c>
      <c r="K54" s="30" t="str">
        <f>VLOOKUP($C54,'Combined Men''s Foil'!$C$4:$I$161,K$1-2,FALSE)</f>
        <v>np</v>
      </c>
      <c r="L54" s="4" t="s">
        <v>3</v>
      </c>
      <c r="M54" s="5">
        <f t="shared" si="7"/>
        <v>0</v>
      </c>
      <c r="O54">
        <f t="shared" si="20"/>
        <v>90</v>
      </c>
      <c r="P54">
        <f t="shared" si="21"/>
        <v>0</v>
      </c>
      <c r="Q54">
        <f t="shared" si="22"/>
        <v>0</v>
      </c>
    </row>
    <row r="55" spans="1:17" ht="12.75">
      <c r="A55" s="2" t="str">
        <f t="shared" si="0"/>
        <v>52</v>
      </c>
      <c r="B55" s="2">
        <f t="shared" si="17"/>
      </c>
      <c r="C55" s="33" t="s">
        <v>289</v>
      </c>
      <c r="D55" s="20">
        <v>20041</v>
      </c>
      <c r="E55" s="3">
        <f t="shared" si="2"/>
        <v>88</v>
      </c>
      <c r="F55" s="32" t="str">
        <f t="shared" si="18"/>
        <v>np</v>
      </c>
      <c r="G55" s="29">
        <f t="shared" si="4"/>
        <v>0</v>
      </c>
      <c r="H55" s="30" t="str">
        <f>VLOOKUP($C55,'Combined Men''s Foil'!$C$4:$I$161,H$1-2,FALSE)</f>
        <v>np</v>
      </c>
      <c r="I55" s="32">
        <f t="shared" si="19"/>
        <v>45</v>
      </c>
      <c r="J55" s="29">
        <f t="shared" si="6"/>
        <v>88</v>
      </c>
      <c r="K55" s="30">
        <f>VLOOKUP($C55,'Combined Men''s Foil'!$C$4:$I$161,K$1-2,FALSE)</f>
        <v>45</v>
      </c>
      <c r="L55" s="4" t="s">
        <v>3</v>
      </c>
      <c r="M55" s="5">
        <f t="shared" si="7"/>
        <v>0</v>
      </c>
      <c r="O55">
        <f t="shared" si="20"/>
        <v>0</v>
      </c>
      <c r="P55">
        <f t="shared" si="21"/>
        <v>88</v>
      </c>
      <c r="Q55">
        <f t="shared" si="22"/>
        <v>0</v>
      </c>
    </row>
    <row r="56" spans="1:17" ht="12.75">
      <c r="A56" s="2" t="str">
        <f t="shared" si="0"/>
        <v>53</v>
      </c>
      <c r="B56" s="2">
        <f t="shared" si="17"/>
      </c>
      <c r="C56" s="21" t="s">
        <v>187</v>
      </c>
      <c r="D56" s="20">
        <v>21367</v>
      </c>
      <c r="E56" s="3">
        <f t="shared" si="2"/>
        <v>87</v>
      </c>
      <c r="F56" s="32">
        <f t="shared" si="18"/>
        <v>46</v>
      </c>
      <c r="G56" s="29">
        <f t="shared" si="4"/>
        <v>87</v>
      </c>
      <c r="H56" s="30">
        <f>VLOOKUP($C56,'Combined Men''s Foil'!$C$4:$I$161,H$1-2,FALSE)</f>
        <v>46</v>
      </c>
      <c r="I56" s="32" t="str">
        <f t="shared" si="19"/>
        <v>np</v>
      </c>
      <c r="J56" s="29">
        <f t="shared" si="6"/>
        <v>0</v>
      </c>
      <c r="K56" s="30" t="str">
        <f>VLOOKUP($C56,'Combined Men''s Foil'!$C$4:$I$161,K$1-2,FALSE)</f>
        <v>np</v>
      </c>
      <c r="L56" s="4" t="s">
        <v>3</v>
      </c>
      <c r="M56" s="5">
        <f t="shared" si="7"/>
        <v>0</v>
      </c>
      <c r="O56">
        <f t="shared" si="20"/>
        <v>87</v>
      </c>
      <c r="P56">
        <f t="shared" si="21"/>
        <v>0</v>
      </c>
      <c r="Q56">
        <f t="shared" si="22"/>
        <v>0</v>
      </c>
    </row>
    <row r="57" spans="1:17" ht="12.75">
      <c r="A57" s="2" t="str">
        <f t="shared" si="0"/>
        <v>54</v>
      </c>
      <c r="B57" s="2">
        <f t="shared" si="17"/>
      </c>
      <c r="C57" s="33" t="s">
        <v>243</v>
      </c>
      <c r="D57" s="20">
        <v>21713</v>
      </c>
      <c r="E57" s="3">
        <f t="shared" si="2"/>
        <v>81</v>
      </c>
      <c r="F57" s="32">
        <f t="shared" si="18"/>
        <v>52</v>
      </c>
      <c r="G57" s="29">
        <f t="shared" si="4"/>
        <v>81</v>
      </c>
      <c r="H57" s="30">
        <f>VLOOKUP($C57,'Combined Men''s Foil'!$C$4:$I$161,H$1-2,FALSE)</f>
        <v>52</v>
      </c>
      <c r="I57" s="32" t="str">
        <f t="shared" si="19"/>
        <v>np</v>
      </c>
      <c r="J57" s="29">
        <f t="shared" si="6"/>
        <v>0</v>
      </c>
      <c r="K57" s="30" t="str">
        <f>VLOOKUP($C57,'Combined Men''s Foil'!$C$4:$I$161,K$1-2,FALSE)</f>
        <v>np</v>
      </c>
      <c r="L57" s="4" t="s">
        <v>3</v>
      </c>
      <c r="M57" s="5">
        <f t="shared" si="7"/>
        <v>0</v>
      </c>
      <c r="O57">
        <f t="shared" si="20"/>
        <v>81</v>
      </c>
      <c r="P57">
        <f t="shared" si="21"/>
        <v>0</v>
      </c>
      <c r="Q57">
        <f t="shared" si="22"/>
        <v>0</v>
      </c>
    </row>
    <row r="58" spans="1:17" ht="12.75">
      <c r="A58" s="2" t="str">
        <f t="shared" si="0"/>
        <v>55</v>
      </c>
      <c r="B58" s="2">
        <f t="shared" si="17"/>
      </c>
      <c r="C58" s="33" t="s">
        <v>234</v>
      </c>
      <c r="D58" s="20">
        <v>22347</v>
      </c>
      <c r="E58" s="3">
        <f t="shared" si="2"/>
        <v>80</v>
      </c>
      <c r="F58" s="32">
        <f t="shared" si="18"/>
        <v>53</v>
      </c>
      <c r="G58" s="29">
        <f t="shared" si="4"/>
        <v>80</v>
      </c>
      <c r="H58" s="30">
        <f>VLOOKUP($C58,'Combined Men''s Foil'!$C$4:$I$161,H$1-2,FALSE)</f>
        <v>53</v>
      </c>
      <c r="I58" s="32" t="str">
        <f t="shared" si="19"/>
        <v>np</v>
      </c>
      <c r="J58" s="29">
        <f t="shared" si="6"/>
        <v>0</v>
      </c>
      <c r="K58" s="30" t="str">
        <f>VLOOKUP($C58,'Combined Men''s Foil'!$C$4:$I$161,K$1-2,FALSE)</f>
        <v>np</v>
      </c>
      <c r="L58" s="4" t="s">
        <v>3</v>
      </c>
      <c r="M58" s="5">
        <f t="shared" si="7"/>
        <v>0</v>
      </c>
      <c r="O58">
        <f t="shared" si="20"/>
        <v>80</v>
      </c>
      <c r="P58">
        <f t="shared" si="21"/>
        <v>0</v>
      </c>
      <c r="Q58">
        <f t="shared" si="22"/>
        <v>0</v>
      </c>
    </row>
    <row r="59" spans="1:17" ht="12.75">
      <c r="A59" s="2" t="str">
        <f t="shared" si="0"/>
        <v>56</v>
      </c>
      <c r="B59" s="2">
        <f t="shared" si="17"/>
      </c>
      <c r="C59" s="21" t="s">
        <v>184</v>
      </c>
      <c r="D59" s="20">
        <v>19783</v>
      </c>
      <c r="E59" s="3">
        <f t="shared" si="2"/>
        <v>77.5</v>
      </c>
      <c r="F59" s="32">
        <f t="shared" si="18"/>
        <v>55.5</v>
      </c>
      <c r="G59" s="29">
        <f t="shared" si="4"/>
        <v>77.5</v>
      </c>
      <c r="H59" s="30">
        <f>VLOOKUP($C59,'Combined Men''s Foil'!$C$4:$I$161,H$1-2,FALSE)</f>
        <v>55.5</v>
      </c>
      <c r="I59" s="32" t="str">
        <f t="shared" si="19"/>
        <v>np</v>
      </c>
      <c r="J59" s="29">
        <f t="shared" si="6"/>
        <v>0</v>
      </c>
      <c r="K59" s="30" t="str">
        <f>VLOOKUP($C59,'Combined Men''s Foil'!$C$4:$I$161,K$1-2,FALSE)</f>
        <v>np</v>
      </c>
      <c r="L59" s="4" t="s">
        <v>3</v>
      </c>
      <c r="M59" s="5">
        <f t="shared" si="7"/>
        <v>0</v>
      </c>
      <c r="O59">
        <f t="shared" si="20"/>
        <v>77.5</v>
      </c>
      <c r="P59">
        <f t="shared" si="21"/>
        <v>0</v>
      </c>
      <c r="Q59">
        <f t="shared" si="22"/>
        <v>0</v>
      </c>
    </row>
    <row r="60" spans="1:17" ht="12.75">
      <c r="A60" s="2" t="str">
        <f t="shared" si="0"/>
        <v>57</v>
      </c>
      <c r="B60" s="2">
        <f t="shared" si="17"/>
      </c>
      <c r="C60" s="34" t="s">
        <v>345</v>
      </c>
      <c r="D60" s="20">
        <v>21362</v>
      </c>
      <c r="E60" s="3">
        <f t="shared" si="2"/>
        <v>70</v>
      </c>
      <c r="F60" s="32" t="str">
        <f t="shared" si="18"/>
        <v>np</v>
      </c>
      <c r="G60" s="29">
        <f t="shared" si="4"/>
        <v>0</v>
      </c>
      <c r="H60" s="30" t="e">
        <f>VLOOKUP($C60,'Combined Men''s Foil'!$C$4:$I$161,H$1-2,FALSE)</f>
        <v>#N/A</v>
      </c>
      <c r="I60" s="32" t="str">
        <f t="shared" si="19"/>
        <v>np</v>
      </c>
      <c r="J60" s="29">
        <f t="shared" si="6"/>
        <v>0</v>
      </c>
      <c r="K60" s="30" t="e">
        <f>VLOOKUP($C60,'Combined Men''s Foil'!$C$4:$I$161,K$1-2,FALSE)</f>
        <v>#N/A</v>
      </c>
      <c r="L60" s="4">
        <v>33</v>
      </c>
      <c r="M60" s="5">
        <f t="shared" si="7"/>
        <v>70</v>
      </c>
      <c r="O60">
        <f t="shared" si="20"/>
        <v>0</v>
      </c>
      <c r="P60">
        <f t="shared" si="21"/>
        <v>0</v>
      </c>
      <c r="Q60">
        <f t="shared" si="22"/>
        <v>70</v>
      </c>
    </row>
    <row r="61" spans="1:17" ht="12.75">
      <c r="A61" s="2" t="str">
        <f t="shared" si="0"/>
        <v>58T</v>
      </c>
      <c r="B61" s="2">
        <f t="shared" si="17"/>
      </c>
      <c r="C61" s="21" t="s">
        <v>182</v>
      </c>
      <c r="D61" s="20">
        <v>20894</v>
      </c>
      <c r="E61" s="3">
        <f t="shared" si="2"/>
        <v>69</v>
      </c>
      <c r="F61" s="32" t="str">
        <f t="shared" si="18"/>
        <v>np</v>
      </c>
      <c r="G61" s="29">
        <f t="shared" si="4"/>
        <v>0</v>
      </c>
      <c r="H61" s="30" t="str">
        <f>VLOOKUP($C61,'Combined Men''s Foil'!$C$4:$I$161,H$1-2,FALSE)</f>
        <v>np</v>
      </c>
      <c r="I61" s="32">
        <f t="shared" si="19"/>
        <v>64</v>
      </c>
      <c r="J61" s="29">
        <f t="shared" si="6"/>
        <v>69</v>
      </c>
      <c r="K61" s="30">
        <f>VLOOKUP($C61,'Combined Men''s Foil'!$C$4:$I$161,K$1-2,FALSE)</f>
        <v>64</v>
      </c>
      <c r="L61" s="4" t="s">
        <v>3</v>
      </c>
      <c r="M61" s="5">
        <f t="shared" si="7"/>
        <v>0</v>
      </c>
      <c r="O61">
        <f t="shared" si="20"/>
        <v>0</v>
      </c>
      <c r="P61">
        <f t="shared" si="21"/>
        <v>69</v>
      </c>
      <c r="Q61">
        <f t="shared" si="22"/>
        <v>0</v>
      </c>
    </row>
    <row r="62" spans="1:17" ht="12.75">
      <c r="A62" s="2" t="str">
        <f t="shared" si="0"/>
        <v>58T</v>
      </c>
      <c r="B62" s="2">
        <f t="shared" si="17"/>
      </c>
      <c r="C62" s="34" t="s">
        <v>381</v>
      </c>
      <c r="D62" s="20">
        <v>20062</v>
      </c>
      <c r="E62" s="3">
        <f t="shared" si="2"/>
        <v>69</v>
      </c>
      <c r="F62" s="32" t="str">
        <f t="shared" si="18"/>
        <v>np</v>
      </c>
      <c r="G62" s="29">
        <f t="shared" si="4"/>
        <v>0</v>
      </c>
      <c r="H62" s="30" t="e">
        <f>VLOOKUP($C62,'Combined Men''s Foil'!$C$4:$I$161,H$1-2,FALSE)</f>
        <v>#N/A</v>
      </c>
      <c r="I62" s="32" t="str">
        <f t="shared" si="19"/>
        <v>np</v>
      </c>
      <c r="J62" s="29">
        <f t="shared" si="6"/>
        <v>0</v>
      </c>
      <c r="K62" s="30" t="e">
        <f>VLOOKUP($C62,'Combined Men''s Foil'!$C$4:$I$161,K$1-2,FALSE)</f>
        <v>#N/A</v>
      </c>
      <c r="L62" s="4">
        <v>34</v>
      </c>
      <c r="M62" s="5">
        <f t="shared" si="7"/>
        <v>69</v>
      </c>
      <c r="O62">
        <f t="shared" si="20"/>
        <v>0</v>
      </c>
      <c r="P62">
        <f t="shared" si="21"/>
        <v>0</v>
      </c>
      <c r="Q62">
        <f t="shared" si="22"/>
        <v>69</v>
      </c>
    </row>
    <row r="63" spans="1:17" ht="12.75">
      <c r="A63" s="2" t="str">
        <f t="shared" si="0"/>
        <v>60</v>
      </c>
      <c r="B63" s="2">
        <f t="shared" si="17"/>
      </c>
      <c r="C63" s="34" t="s">
        <v>382</v>
      </c>
      <c r="D63" s="20">
        <v>20547</v>
      </c>
      <c r="E63" s="3">
        <f t="shared" si="2"/>
        <v>68</v>
      </c>
      <c r="F63" s="32" t="str">
        <f t="shared" si="18"/>
        <v>np</v>
      </c>
      <c r="G63" s="29">
        <f t="shared" si="4"/>
        <v>0</v>
      </c>
      <c r="H63" s="30" t="e">
        <f>VLOOKUP($C63,'Combined Men''s Foil'!$C$4:$I$161,H$1-2,FALSE)</f>
        <v>#N/A</v>
      </c>
      <c r="I63" s="32" t="str">
        <f t="shared" si="19"/>
        <v>np</v>
      </c>
      <c r="J63" s="29">
        <f t="shared" si="6"/>
        <v>0</v>
      </c>
      <c r="K63" s="30" t="e">
        <f>VLOOKUP($C63,'Combined Men''s Foil'!$C$4:$I$161,K$1-2,FALSE)</f>
        <v>#N/A</v>
      </c>
      <c r="L63" s="4">
        <v>35</v>
      </c>
      <c r="M63" s="5">
        <f t="shared" si="7"/>
        <v>68</v>
      </c>
      <c r="O63">
        <f t="shared" si="20"/>
        <v>0</v>
      </c>
      <c r="P63">
        <f t="shared" si="21"/>
        <v>0</v>
      </c>
      <c r="Q63">
        <f t="shared" si="22"/>
        <v>68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results&amp;CPage &amp;P&amp;R&amp;"Arial,Bold"np = Did not earn points (including not competing)&amp;"Arial,Regular"
Printed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.7109375" style="1" hidden="1" customWidth="1"/>
    <col min="3" max="3" width="25.7109375" style="21" customWidth="1"/>
    <col min="4" max="4" width="7.57421875" style="1" bestFit="1" customWidth="1"/>
    <col min="5" max="5" width="7.7109375" style="1" customWidth="1"/>
    <col min="6" max="6" width="5.28125" style="30" customWidth="1"/>
    <col min="7" max="7" width="5.28125" style="31" customWidth="1"/>
    <col min="8" max="8" width="5.28125" style="31" hidden="1" customWidth="1"/>
    <col min="9" max="9" width="5.28125" style="30" customWidth="1"/>
    <col min="10" max="10" width="5.28125" style="31" customWidth="1"/>
    <col min="11" max="11" width="5.28125" style="31" hidden="1" customWidth="1"/>
    <col min="12" max="13" width="5.28125" style="6" customWidth="1"/>
    <col min="15" max="17" width="9.140625" style="0" hidden="1" customWidth="1"/>
  </cols>
  <sheetData>
    <row r="1" spans="1:13" s="11" customFormat="1" ht="12.75" customHeight="1">
      <c r="A1" s="16"/>
      <c r="B1" s="16"/>
      <c r="C1" s="12" t="s">
        <v>0</v>
      </c>
      <c r="D1" s="8" t="s">
        <v>1</v>
      </c>
      <c r="E1" s="8" t="s">
        <v>2</v>
      </c>
      <c r="F1" s="23" t="s">
        <v>222</v>
      </c>
      <c r="G1" s="24"/>
      <c r="H1" s="25">
        <f>HLOOKUP(F1,'Combined Men''s Saber'!$G$1:$J$3,3,FALSE)</f>
        <v>7</v>
      </c>
      <c r="I1" s="23" t="s">
        <v>271</v>
      </c>
      <c r="J1" s="24"/>
      <c r="K1" s="25">
        <f>HLOOKUP(I1,'Combined Men''s Saber'!$G$1:$J$3,3,FALSE)</f>
        <v>9</v>
      </c>
      <c r="L1" s="9" t="s">
        <v>221</v>
      </c>
      <c r="M1" s="10"/>
    </row>
    <row r="2" spans="1:14" s="11" customFormat="1" ht="15.75" customHeight="1">
      <c r="A2" s="7"/>
      <c r="B2" s="7"/>
      <c r="C2" s="12"/>
      <c r="D2" s="12"/>
      <c r="E2" s="8"/>
      <c r="F2" s="23" t="str">
        <f ca="1">INDIRECT("'Combined Men''s Saber'!R2C"&amp;H1,FALSE)</f>
        <v>I</v>
      </c>
      <c r="G2" s="25" t="str">
        <f ca="1">INDIRECT("'Combined Men''s Saber'!R2C"&amp;H1+1,FALSE)</f>
        <v>Dec 2001&lt;BR&gt;VET</v>
      </c>
      <c r="H2" s="25"/>
      <c r="I2" s="23" t="str">
        <f ca="1">INDIRECT("'Combined Men''s Saber'!R2C"&amp;K1,FALSE)</f>
        <v>I</v>
      </c>
      <c r="J2" s="25" t="str">
        <f ca="1">INDIRECT("'Combined Men''s Saber'!R2C"&amp;K1+1,FALSE)</f>
        <v>Mar 2002&lt;BR&gt;VET</v>
      </c>
      <c r="K2" s="25"/>
      <c r="L2" s="13" t="s">
        <v>219</v>
      </c>
      <c r="M2" s="17" t="s">
        <v>320</v>
      </c>
      <c r="N2" s="11" t="s">
        <v>4</v>
      </c>
    </row>
    <row r="3" spans="1:13" s="11" customFormat="1" ht="11.25" customHeight="1" hidden="1">
      <c r="A3" s="7"/>
      <c r="B3" s="7"/>
      <c r="C3" s="12"/>
      <c r="D3" s="12"/>
      <c r="E3" s="12"/>
      <c r="F3" s="26">
        <f>COLUMN()</f>
        <v>6</v>
      </c>
      <c r="G3" s="27">
        <f>HLOOKUP(F2,PointTableHeader,2,FALSE)</f>
        <v>10</v>
      </c>
      <c r="H3" s="28"/>
      <c r="I3" s="26">
        <f>COLUMN()</f>
        <v>9</v>
      </c>
      <c r="J3" s="27">
        <f>HLOOKUP(I2,PointTableHeader,2,FALSE)</f>
        <v>10</v>
      </c>
      <c r="K3" s="28"/>
      <c r="L3" s="14">
        <f>COLUMN()</f>
        <v>12</v>
      </c>
      <c r="M3" s="15">
        <f>HLOOKUP(L2,PointTableHeader,2,FALSE)</f>
        <v>11</v>
      </c>
    </row>
    <row r="4" spans="1:17" ht="12.75">
      <c r="A4" s="2" t="str">
        <f aca="true" t="shared" si="0" ref="A4:A37">IF(E4=0,"",IF(E4=E3,A3,ROW()-3&amp;IF(E4=E5,"T","")))</f>
        <v>1</v>
      </c>
      <c r="B4" s="2">
        <f aca="true" t="shared" si="1" ref="B4:B31">TRIM(IF(D4&lt;=V60Cutoff,"%",IF(D4&lt;=V50Cutoff,"#","")))</f>
      </c>
      <c r="C4" s="21" t="s">
        <v>47</v>
      </c>
      <c r="D4" s="20">
        <v>19301</v>
      </c>
      <c r="E4" s="3">
        <f aca="true" t="shared" si="2" ref="E4:E37">LARGE($O4:$Q4,1)+LARGE($O4:$Q4,2)</f>
        <v>820</v>
      </c>
      <c r="F4" s="32">
        <f aca="true" t="shared" si="3" ref="F4:F31">IF(ISERROR(H4),"np",H4)</f>
        <v>5</v>
      </c>
      <c r="G4" s="29">
        <f aca="true" t="shared" si="4" ref="G4:G37">IF(OR(F4&gt;=65,ISNUMBER(F4)=FALSE),0,VLOOKUP(F4,PointTable,G$3,TRUE))</f>
        <v>420</v>
      </c>
      <c r="H4" s="30">
        <f>VLOOKUP($C4,'Combined Men''s Saber'!$C$4:$I$175,H$1-2,FALSE)</f>
        <v>5</v>
      </c>
      <c r="I4" s="32" t="str">
        <f aca="true" t="shared" si="5" ref="I4:I31">IF(ISERROR(K4),"np",K4)</f>
        <v>np</v>
      </c>
      <c r="J4" s="29">
        <f aca="true" t="shared" si="6" ref="J4:J37">IF(OR(I4&gt;=65,ISNUMBER(I4)=FALSE),0,VLOOKUP(I4,PointTable,J$3,TRUE))</f>
        <v>0</v>
      </c>
      <c r="K4" s="30" t="str">
        <f>VLOOKUP($C4,'Combined Men''s Saber'!$C$4:$I$175,K$1-2,FALSE)</f>
        <v>np</v>
      </c>
      <c r="L4" s="4">
        <v>1</v>
      </c>
      <c r="M4" s="5">
        <f aca="true" t="shared" si="7" ref="M4:M37">IF(OR(L4&gt;=65,ISNUMBER(L4)=FALSE),0,VLOOKUP(L4,PointTable,M$3,TRUE))</f>
        <v>400</v>
      </c>
      <c r="O4">
        <f aca="true" t="shared" si="8" ref="O4:O24">G4</f>
        <v>420</v>
      </c>
      <c r="P4">
        <f aca="true" t="shared" si="9" ref="P4:P24">J4</f>
        <v>0</v>
      </c>
      <c r="Q4">
        <f aca="true" t="shared" si="10" ref="Q4:Q24">M4</f>
        <v>400</v>
      </c>
    </row>
    <row r="5" spans="1:17" ht="12.75">
      <c r="A5" s="2" t="str">
        <f t="shared" si="0"/>
        <v>2</v>
      </c>
      <c r="B5" s="2">
        <f t="shared" si="1"/>
      </c>
      <c r="C5" s="21" t="s">
        <v>11</v>
      </c>
      <c r="D5" s="20">
        <v>20934</v>
      </c>
      <c r="E5" s="3">
        <f t="shared" si="2"/>
        <v>779</v>
      </c>
      <c r="F5" s="32">
        <f t="shared" si="3"/>
        <v>13</v>
      </c>
      <c r="G5" s="29">
        <f t="shared" si="4"/>
        <v>309</v>
      </c>
      <c r="H5" s="30">
        <f>VLOOKUP($C5,'Combined Men''s Saber'!$C$4:$I$175,H$1-2,FALSE)</f>
        <v>13</v>
      </c>
      <c r="I5" s="32">
        <f t="shared" si="5"/>
        <v>8</v>
      </c>
      <c r="J5" s="29">
        <f t="shared" si="6"/>
        <v>411</v>
      </c>
      <c r="K5" s="30">
        <f>VLOOKUP($C5,'Combined Men''s Saber'!$C$4:$I$175,K$1-2,FALSE)</f>
        <v>8</v>
      </c>
      <c r="L5" s="4">
        <v>2</v>
      </c>
      <c r="M5" s="5">
        <f t="shared" si="7"/>
        <v>368</v>
      </c>
      <c r="O5">
        <f t="shared" si="8"/>
        <v>309</v>
      </c>
      <c r="P5">
        <f t="shared" si="9"/>
        <v>411</v>
      </c>
      <c r="Q5">
        <f t="shared" si="10"/>
        <v>368</v>
      </c>
    </row>
    <row r="6" spans="1:17" ht="12.75">
      <c r="A6" s="2" t="str">
        <f t="shared" si="0"/>
        <v>3</v>
      </c>
      <c r="B6" s="2">
        <f>TRIM(IF(D6&lt;=V60Cutoff,"%",IF(D6&lt;=V50Cutoff,"#","")))</f>
      </c>
      <c r="C6" s="33" t="s">
        <v>252</v>
      </c>
      <c r="D6" s="20">
        <v>19314</v>
      </c>
      <c r="E6" s="3">
        <f t="shared" si="2"/>
        <v>735</v>
      </c>
      <c r="F6" s="32">
        <f>IF(ISERROR(H6),"np",H6)</f>
        <v>9</v>
      </c>
      <c r="G6" s="29">
        <f t="shared" si="4"/>
        <v>321</v>
      </c>
      <c r="H6" s="30">
        <f>VLOOKUP($C6,'Combined Men''s Saber'!$C$4:$I$175,H$1-2,FALSE)</f>
        <v>9</v>
      </c>
      <c r="I6" s="32">
        <f>IF(ISERROR(K6),"np",K6)</f>
        <v>7</v>
      </c>
      <c r="J6" s="29">
        <f t="shared" si="6"/>
        <v>414</v>
      </c>
      <c r="K6" s="30">
        <f>VLOOKUP($C6,'Combined Men''s Saber'!$C$4:$I$175,K$1-2,FALSE)</f>
        <v>7</v>
      </c>
      <c r="L6" s="4" t="s">
        <v>3</v>
      </c>
      <c r="M6" s="5">
        <f t="shared" si="7"/>
        <v>0</v>
      </c>
      <c r="O6">
        <f t="shared" si="8"/>
        <v>321</v>
      </c>
      <c r="P6">
        <f t="shared" si="9"/>
        <v>414</v>
      </c>
      <c r="Q6">
        <f t="shared" si="10"/>
        <v>0</v>
      </c>
    </row>
    <row r="7" spans="1:17" ht="12.75">
      <c r="A7" s="2" t="str">
        <f t="shared" si="0"/>
        <v>4</v>
      </c>
      <c r="B7" s="2">
        <f>TRIM(IF(D7&lt;=V60Cutoff,"%",IF(D7&lt;=V50Cutoff,"#","")))</f>
      </c>
      <c r="C7" s="33" t="s">
        <v>250</v>
      </c>
      <c r="D7" s="20">
        <v>21015</v>
      </c>
      <c r="E7" s="3">
        <f t="shared" si="2"/>
        <v>600</v>
      </c>
      <c r="F7" s="32">
        <f>IF(ISERROR(H7),"np",H7)</f>
        <v>1</v>
      </c>
      <c r="G7" s="29">
        <f t="shared" si="4"/>
        <v>600</v>
      </c>
      <c r="H7" s="30">
        <f>VLOOKUP($C7,'Combined Men''s Saber'!$C$4:$I$175,H$1-2,FALSE)</f>
        <v>1</v>
      </c>
      <c r="I7" s="32" t="str">
        <f>IF(ISERROR(K7),"np",K7)</f>
        <v>np</v>
      </c>
      <c r="J7" s="29">
        <f t="shared" si="6"/>
        <v>0</v>
      </c>
      <c r="K7" s="30" t="str">
        <f>VLOOKUP($C7,'Combined Men''s Saber'!$C$4:$I$175,K$1-2,FALSE)</f>
        <v>np</v>
      </c>
      <c r="L7" s="4" t="s">
        <v>3</v>
      </c>
      <c r="M7" s="5">
        <f t="shared" si="7"/>
        <v>0</v>
      </c>
      <c r="O7">
        <f t="shared" si="8"/>
        <v>600</v>
      </c>
      <c r="P7">
        <f t="shared" si="9"/>
        <v>0</v>
      </c>
      <c r="Q7">
        <f t="shared" si="10"/>
        <v>0</v>
      </c>
    </row>
    <row r="8" spans="1:17" ht="12.75">
      <c r="A8" s="2" t="str">
        <f t="shared" si="0"/>
        <v>5</v>
      </c>
      <c r="B8" s="2">
        <f t="shared" si="1"/>
      </c>
      <c r="C8" s="21" t="s">
        <v>52</v>
      </c>
      <c r="D8" s="20">
        <v>19326</v>
      </c>
      <c r="E8" s="3">
        <f t="shared" si="2"/>
        <v>544</v>
      </c>
      <c r="F8" s="32">
        <f t="shared" si="3"/>
        <v>19</v>
      </c>
      <c r="G8" s="29">
        <f t="shared" si="4"/>
        <v>204</v>
      </c>
      <c r="H8" s="30">
        <f>VLOOKUP($C8,'Combined Men''s Saber'!$C$4:$I$175,H$1-2,FALSE)</f>
        <v>19</v>
      </c>
      <c r="I8" s="32">
        <f t="shared" si="5"/>
        <v>31</v>
      </c>
      <c r="J8" s="29">
        <f t="shared" si="6"/>
        <v>168</v>
      </c>
      <c r="K8" s="30">
        <f>VLOOKUP($C8,'Combined Men''s Saber'!$C$4:$I$175,K$1-2,FALSE)</f>
        <v>31</v>
      </c>
      <c r="L8" s="4">
        <v>3</v>
      </c>
      <c r="M8" s="5">
        <f t="shared" si="7"/>
        <v>340</v>
      </c>
      <c r="O8">
        <f t="shared" si="8"/>
        <v>204</v>
      </c>
      <c r="P8">
        <f t="shared" si="9"/>
        <v>168</v>
      </c>
      <c r="Q8">
        <f t="shared" si="10"/>
        <v>340</v>
      </c>
    </row>
    <row r="9" spans="1:17" ht="12.75">
      <c r="A9" s="2" t="str">
        <f t="shared" si="0"/>
        <v>6</v>
      </c>
      <c r="B9" s="2">
        <f t="shared" si="1"/>
      </c>
      <c r="C9" s="21" t="s">
        <v>192</v>
      </c>
      <c r="D9" s="20">
        <v>19415</v>
      </c>
      <c r="E9" s="3">
        <f t="shared" si="2"/>
        <v>517</v>
      </c>
      <c r="F9" s="32">
        <f t="shared" si="3"/>
        <v>36</v>
      </c>
      <c r="G9" s="29">
        <f t="shared" si="4"/>
        <v>97</v>
      </c>
      <c r="H9" s="30">
        <f>VLOOKUP($C9,'Combined Men''s Saber'!$C$4:$I$175,H$1-2,FALSE)</f>
        <v>36</v>
      </c>
      <c r="I9" s="32">
        <f t="shared" si="5"/>
        <v>15</v>
      </c>
      <c r="J9" s="29">
        <f t="shared" si="6"/>
        <v>303</v>
      </c>
      <c r="K9" s="30">
        <f>VLOOKUP($C9,'Combined Men''s Saber'!$C$4:$I$175,K$1-2,FALSE)</f>
        <v>15</v>
      </c>
      <c r="L9" s="4">
        <v>9</v>
      </c>
      <c r="M9" s="5">
        <f t="shared" si="7"/>
        <v>214</v>
      </c>
      <c r="O9">
        <f t="shared" si="8"/>
        <v>97</v>
      </c>
      <c r="P9">
        <f t="shared" si="9"/>
        <v>303</v>
      </c>
      <c r="Q9">
        <f t="shared" si="10"/>
        <v>214</v>
      </c>
    </row>
    <row r="10" spans="1:17" ht="12.75">
      <c r="A10" s="2" t="str">
        <f t="shared" si="0"/>
        <v>7</v>
      </c>
      <c r="B10" s="2">
        <f t="shared" si="1"/>
      </c>
      <c r="C10" s="21" t="s">
        <v>50</v>
      </c>
      <c r="D10" s="20">
        <v>21480</v>
      </c>
      <c r="E10" s="3">
        <f t="shared" si="2"/>
        <v>510</v>
      </c>
      <c r="F10" s="32">
        <f t="shared" si="3"/>
        <v>3</v>
      </c>
      <c r="G10" s="29">
        <f t="shared" si="4"/>
        <v>510</v>
      </c>
      <c r="H10" s="30">
        <f>VLOOKUP($C10,'Combined Men''s Saber'!$C$4:$I$175,H$1-2,FALSE)</f>
        <v>3</v>
      </c>
      <c r="I10" s="32" t="str">
        <f t="shared" si="5"/>
        <v>np</v>
      </c>
      <c r="J10" s="29">
        <f t="shared" si="6"/>
        <v>0</v>
      </c>
      <c r="K10" s="30" t="str">
        <f>VLOOKUP($C10,'Combined Men''s Saber'!$C$4:$I$175,K$1-2,FALSE)</f>
        <v>np</v>
      </c>
      <c r="L10" s="4" t="s">
        <v>3</v>
      </c>
      <c r="M10" s="5">
        <f t="shared" si="7"/>
        <v>0</v>
      </c>
      <c r="O10">
        <f t="shared" si="8"/>
        <v>510</v>
      </c>
      <c r="P10">
        <f t="shared" si="9"/>
        <v>0</v>
      </c>
      <c r="Q10">
        <f t="shared" si="10"/>
        <v>0</v>
      </c>
    </row>
    <row r="11" spans="1:17" ht="12.75">
      <c r="A11" s="2" t="str">
        <f t="shared" si="0"/>
        <v>8</v>
      </c>
      <c r="B11" s="2">
        <f t="shared" si="1"/>
      </c>
      <c r="C11" s="21" t="s">
        <v>78</v>
      </c>
      <c r="D11" s="20">
        <v>21623</v>
      </c>
      <c r="E11" s="3">
        <f t="shared" si="2"/>
        <v>490</v>
      </c>
      <c r="F11" s="32">
        <f t="shared" si="3"/>
        <v>17</v>
      </c>
      <c r="G11" s="29">
        <f t="shared" si="4"/>
        <v>210</v>
      </c>
      <c r="H11" s="30">
        <f>VLOOKUP($C11,'Combined Men''s Saber'!$C$4:$I$175,H$1-2,FALSE)</f>
        <v>17</v>
      </c>
      <c r="I11" s="32">
        <f t="shared" si="5"/>
        <v>29</v>
      </c>
      <c r="J11" s="29">
        <f t="shared" si="6"/>
        <v>174</v>
      </c>
      <c r="K11" s="30">
        <f>VLOOKUP($C11,'Combined Men''s Saber'!$C$4:$I$175,K$1-2,FALSE)</f>
        <v>29</v>
      </c>
      <c r="L11" s="4">
        <v>5</v>
      </c>
      <c r="M11" s="5">
        <f t="shared" si="7"/>
        <v>280</v>
      </c>
      <c r="O11">
        <f t="shared" si="8"/>
        <v>210</v>
      </c>
      <c r="P11">
        <f t="shared" si="9"/>
        <v>174</v>
      </c>
      <c r="Q11">
        <f t="shared" si="10"/>
        <v>280</v>
      </c>
    </row>
    <row r="12" spans="1:17" ht="12.75">
      <c r="A12" s="2" t="str">
        <f t="shared" si="0"/>
        <v>9</v>
      </c>
      <c r="B12" s="2">
        <f>TRIM(IF(D12&lt;=V60Cutoff,"%",IF(D12&lt;=V50Cutoff,"#","")))</f>
      </c>
      <c r="C12" s="21" t="s">
        <v>195</v>
      </c>
      <c r="D12" s="20">
        <v>20019</v>
      </c>
      <c r="E12" s="3">
        <f t="shared" si="2"/>
        <v>438</v>
      </c>
      <c r="F12" s="32" t="str">
        <f>IF(ISERROR(H12),"np",H12)</f>
        <v>np</v>
      </c>
      <c r="G12" s="29">
        <f t="shared" si="4"/>
        <v>0</v>
      </c>
      <c r="H12" s="30" t="str">
        <f>VLOOKUP($C12,'Combined Men''s Saber'!$C$4:$I$175,H$1-2,FALSE)</f>
        <v>np</v>
      </c>
      <c r="I12" s="32">
        <f>IF(ISERROR(K12),"np",K12)</f>
        <v>16</v>
      </c>
      <c r="J12" s="29">
        <f t="shared" si="6"/>
        <v>300</v>
      </c>
      <c r="K12" s="30">
        <f>VLOOKUP($C12,'Combined Men''s Saber'!$C$4:$I$175,K$1-2,FALSE)</f>
        <v>16</v>
      </c>
      <c r="L12" s="4">
        <v>18</v>
      </c>
      <c r="M12" s="5">
        <f t="shared" si="7"/>
        <v>138</v>
      </c>
      <c r="O12">
        <f t="shared" si="8"/>
        <v>0</v>
      </c>
      <c r="P12">
        <f t="shared" si="9"/>
        <v>300</v>
      </c>
      <c r="Q12">
        <f t="shared" si="10"/>
        <v>138</v>
      </c>
    </row>
    <row r="13" spans="1:17" ht="12.75">
      <c r="A13" s="2" t="str">
        <f t="shared" si="0"/>
        <v>10</v>
      </c>
      <c r="B13" s="2">
        <f t="shared" si="1"/>
      </c>
      <c r="C13" s="21" t="s">
        <v>179</v>
      </c>
      <c r="D13" s="20">
        <v>19452</v>
      </c>
      <c r="E13" s="3">
        <f t="shared" si="2"/>
        <v>387</v>
      </c>
      <c r="F13" s="32">
        <f t="shared" si="3"/>
        <v>28</v>
      </c>
      <c r="G13" s="29">
        <f t="shared" si="4"/>
        <v>177</v>
      </c>
      <c r="H13" s="30">
        <f>VLOOKUP($C13,'Combined Men''s Saber'!$C$4:$I$175,H$1-2,FALSE)</f>
        <v>28</v>
      </c>
      <c r="I13" s="32">
        <f t="shared" si="5"/>
        <v>28</v>
      </c>
      <c r="J13" s="29">
        <f t="shared" si="6"/>
        <v>177</v>
      </c>
      <c r="K13" s="30">
        <f>VLOOKUP($C13,'Combined Men''s Saber'!$C$4:$I$175,K$1-2,FALSE)</f>
        <v>28</v>
      </c>
      <c r="L13" s="4">
        <v>11</v>
      </c>
      <c r="M13" s="5">
        <f t="shared" si="7"/>
        <v>210</v>
      </c>
      <c r="O13">
        <f t="shared" si="8"/>
        <v>177</v>
      </c>
      <c r="P13">
        <f t="shared" si="9"/>
        <v>177</v>
      </c>
      <c r="Q13">
        <f t="shared" si="10"/>
        <v>210</v>
      </c>
    </row>
    <row r="14" spans="1:17" ht="12.75">
      <c r="A14" s="2" t="str">
        <f t="shared" si="0"/>
        <v>11</v>
      </c>
      <c r="B14" s="2">
        <f>TRIM(IF(D14&lt;=V60Cutoff,"%",IF(D14&lt;=V50Cutoff,"#","")))</f>
      </c>
      <c r="C14" s="21" t="s">
        <v>53</v>
      </c>
      <c r="D14" s="20">
        <v>20956</v>
      </c>
      <c r="E14" s="3">
        <f t="shared" si="2"/>
        <v>379.5</v>
      </c>
      <c r="F14" s="32">
        <f>IF(ISERROR(H14),"np",H14)</f>
        <v>30</v>
      </c>
      <c r="G14" s="29">
        <f t="shared" si="4"/>
        <v>171</v>
      </c>
      <c r="H14" s="30">
        <f>VLOOKUP($C14,'Combined Men''s Saber'!$C$4:$I$175,H$1-2,FALSE)</f>
        <v>30</v>
      </c>
      <c r="I14" s="32">
        <f>IF(ISERROR(K14),"np",K14)</f>
        <v>17.5</v>
      </c>
      <c r="J14" s="29">
        <f t="shared" si="6"/>
        <v>208.5</v>
      </c>
      <c r="K14" s="30">
        <f>VLOOKUP($C14,'Combined Men''s Saber'!$C$4:$I$175,K$1-2,FALSE)</f>
        <v>17.5</v>
      </c>
      <c r="L14" s="4" t="s">
        <v>3</v>
      </c>
      <c r="M14" s="5">
        <f t="shared" si="7"/>
        <v>0</v>
      </c>
      <c r="O14">
        <f t="shared" si="8"/>
        <v>171</v>
      </c>
      <c r="P14">
        <f t="shared" si="9"/>
        <v>208.5</v>
      </c>
      <c r="Q14">
        <f t="shared" si="10"/>
        <v>0</v>
      </c>
    </row>
    <row r="15" spans="1:17" ht="12.75">
      <c r="A15" s="2" t="str">
        <f t="shared" si="0"/>
        <v>12</v>
      </c>
      <c r="B15" s="2">
        <f t="shared" si="1"/>
      </c>
      <c r="C15" s="34" t="s">
        <v>397</v>
      </c>
      <c r="D15" s="20">
        <v>20721</v>
      </c>
      <c r="E15" s="3">
        <f t="shared" si="2"/>
        <v>340</v>
      </c>
      <c r="F15" s="32" t="str">
        <f t="shared" si="3"/>
        <v>np</v>
      </c>
      <c r="G15" s="29">
        <f t="shared" si="4"/>
        <v>0</v>
      </c>
      <c r="H15" s="30" t="e">
        <f>VLOOKUP($C15,'Combined Men''s Saber'!$C$4:$I$175,H$1-2,FALSE)</f>
        <v>#N/A</v>
      </c>
      <c r="I15" s="32" t="str">
        <f t="shared" si="5"/>
        <v>np</v>
      </c>
      <c r="J15" s="29">
        <f t="shared" si="6"/>
        <v>0</v>
      </c>
      <c r="K15" s="30" t="e">
        <f>VLOOKUP($C15,'Combined Men''s Saber'!$C$4:$I$175,K$1-2,FALSE)</f>
        <v>#N/A</v>
      </c>
      <c r="L15" s="4">
        <v>3</v>
      </c>
      <c r="M15" s="5">
        <f t="shared" si="7"/>
        <v>340</v>
      </c>
      <c r="O15">
        <f t="shared" si="8"/>
        <v>0</v>
      </c>
      <c r="P15">
        <f t="shared" si="9"/>
        <v>0</v>
      </c>
      <c r="Q15">
        <f t="shared" si="10"/>
        <v>340</v>
      </c>
    </row>
    <row r="16" spans="1:17" ht="12.75">
      <c r="A16" s="2" t="str">
        <f t="shared" si="0"/>
        <v>13</v>
      </c>
      <c r="B16" s="2">
        <f t="shared" si="1"/>
      </c>
      <c r="C16" s="21" t="s">
        <v>46</v>
      </c>
      <c r="D16" s="20">
        <v>21553</v>
      </c>
      <c r="E16" s="3">
        <f t="shared" si="2"/>
        <v>312</v>
      </c>
      <c r="F16" s="32">
        <f t="shared" si="3"/>
        <v>12</v>
      </c>
      <c r="G16" s="29">
        <f t="shared" si="4"/>
        <v>312</v>
      </c>
      <c r="H16" s="30">
        <f>VLOOKUP($C16,'Combined Men''s Saber'!$C$4:$I$175,H$1-2,FALSE)</f>
        <v>12</v>
      </c>
      <c r="I16" s="32" t="str">
        <f t="shared" si="5"/>
        <v>np</v>
      </c>
      <c r="J16" s="29">
        <f t="shared" si="6"/>
        <v>0</v>
      </c>
      <c r="K16" s="30" t="str">
        <f>VLOOKUP($C16,'Combined Men''s Saber'!$C$4:$I$175,K$1-2,FALSE)</f>
        <v>np</v>
      </c>
      <c r="L16" s="4" t="s">
        <v>3</v>
      </c>
      <c r="M16" s="5">
        <f t="shared" si="7"/>
        <v>0</v>
      </c>
      <c r="O16">
        <f t="shared" si="8"/>
        <v>312</v>
      </c>
      <c r="P16">
        <f t="shared" si="9"/>
        <v>0</v>
      </c>
      <c r="Q16">
        <f t="shared" si="10"/>
        <v>0</v>
      </c>
    </row>
    <row r="17" spans="1:17" ht="12.75">
      <c r="A17" s="2" t="str">
        <f t="shared" si="0"/>
        <v>14</v>
      </c>
      <c r="B17" s="2">
        <f>TRIM(IF(D17&lt;=V60Cutoff,"%",IF(D17&lt;=V50Cutoff,"#","")))</f>
      </c>
      <c r="C17" s="21" t="s">
        <v>54</v>
      </c>
      <c r="D17" s="20">
        <v>19808</v>
      </c>
      <c r="E17" s="3">
        <f t="shared" si="2"/>
        <v>303</v>
      </c>
      <c r="F17" s="32">
        <f>IF(ISERROR(H17),"np",H17)</f>
        <v>38</v>
      </c>
      <c r="G17" s="29">
        <f t="shared" si="4"/>
        <v>95</v>
      </c>
      <c r="H17" s="30">
        <f>VLOOKUP($C17,'Combined Men''s Saber'!$C$4:$I$175,H$1-2,FALSE)</f>
        <v>38</v>
      </c>
      <c r="I17" s="32">
        <f>IF(ISERROR(K17),"np",K17)</f>
        <v>30</v>
      </c>
      <c r="J17" s="29">
        <f t="shared" si="6"/>
        <v>171</v>
      </c>
      <c r="K17" s="30">
        <f>VLOOKUP($C17,'Combined Men''s Saber'!$C$4:$I$175,K$1-2,FALSE)</f>
        <v>30</v>
      </c>
      <c r="L17" s="4">
        <v>21</v>
      </c>
      <c r="M17" s="5">
        <f t="shared" si="7"/>
        <v>132</v>
      </c>
      <c r="O17">
        <f t="shared" si="8"/>
        <v>95</v>
      </c>
      <c r="P17">
        <f t="shared" si="9"/>
        <v>171</v>
      </c>
      <c r="Q17">
        <f t="shared" si="10"/>
        <v>132</v>
      </c>
    </row>
    <row r="18" spans="1:17" ht="12.75">
      <c r="A18" s="2" t="str">
        <f t="shared" si="0"/>
        <v>15</v>
      </c>
      <c r="B18" s="2">
        <f>TRIM(IF(D18&lt;=V60Cutoff,"%",IF(D18&lt;=V50Cutoff,"#","")))</f>
      </c>
      <c r="C18" s="21" t="s">
        <v>125</v>
      </c>
      <c r="D18" s="20">
        <v>20104</v>
      </c>
      <c r="E18" s="3">
        <f t="shared" si="2"/>
        <v>295.5</v>
      </c>
      <c r="F18" s="32">
        <f>IF(ISERROR(H18),"np",H18)</f>
        <v>39.5</v>
      </c>
      <c r="G18" s="29">
        <f t="shared" si="4"/>
        <v>93.5</v>
      </c>
      <c r="H18" s="30">
        <f>VLOOKUP($C18,'Combined Men''s Saber'!$C$4:$I$175,H$1-2,FALSE)</f>
        <v>39.5</v>
      </c>
      <c r="I18" s="32" t="str">
        <f>IF(ISERROR(K18),"np",K18)</f>
        <v>np</v>
      </c>
      <c r="J18" s="29">
        <f t="shared" si="6"/>
        <v>0</v>
      </c>
      <c r="K18" s="30" t="str">
        <f>VLOOKUP($C18,'Combined Men''s Saber'!$C$4:$I$175,K$1-2,FALSE)</f>
        <v>np</v>
      </c>
      <c r="L18" s="4">
        <v>15</v>
      </c>
      <c r="M18" s="5">
        <f t="shared" si="7"/>
        <v>202</v>
      </c>
      <c r="O18">
        <f t="shared" si="8"/>
        <v>93.5</v>
      </c>
      <c r="P18">
        <f t="shared" si="9"/>
        <v>0</v>
      </c>
      <c r="Q18">
        <f t="shared" si="10"/>
        <v>202</v>
      </c>
    </row>
    <row r="19" spans="1:17" ht="12.75">
      <c r="A19" s="2" t="str">
        <f t="shared" si="0"/>
        <v>16</v>
      </c>
      <c r="B19" s="2">
        <f>TRIM(IF(D19&lt;=V60Cutoff,"%",IF(D19&lt;=V50Cutoff,"#","")))</f>
      </c>
      <c r="C19" s="21" t="s">
        <v>189</v>
      </c>
      <c r="D19" s="20">
        <v>20721</v>
      </c>
      <c r="E19" s="3">
        <f t="shared" si="2"/>
        <v>278</v>
      </c>
      <c r="F19" s="32" t="str">
        <f>IF(ISERROR(H19),"np",H19)</f>
        <v>np</v>
      </c>
      <c r="G19" s="29">
        <f t="shared" si="4"/>
        <v>0</v>
      </c>
      <c r="H19" s="30" t="e">
        <f>VLOOKUP($C19,'Combined Men''s Saber'!$C$4:$I$175,H$1-2,FALSE)</f>
        <v>#N/A</v>
      </c>
      <c r="I19" s="32" t="str">
        <f>IF(ISERROR(K19),"np",K19)</f>
        <v>np</v>
      </c>
      <c r="J19" s="29">
        <f t="shared" si="6"/>
        <v>0</v>
      </c>
      <c r="K19" s="30" t="e">
        <f>VLOOKUP($C19,'Combined Men''s Saber'!$C$4:$I$175,K$1-2,FALSE)</f>
        <v>#N/A</v>
      </c>
      <c r="L19" s="4">
        <v>6</v>
      </c>
      <c r="M19" s="5">
        <f t="shared" si="7"/>
        <v>278</v>
      </c>
      <c r="O19">
        <f t="shared" si="8"/>
        <v>0</v>
      </c>
      <c r="P19">
        <f t="shared" si="9"/>
        <v>0</v>
      </c>
      <c r="Q19">
        <f t="shared" si="10"/>
        <v>278</v>
      </c>
    </row>
    <row r="20" spans="1:17" ht="12.75">
      <c r="A20" s="2" t="str">
        <f t="shared" si="0"/>
        <v>17</v>
      </c>
      <c r="B20" s="2">
        <f>TRIM(IF(D20&lt;=V60Cutoff,"%",IF(D20&lt;=V50Cutoff,"#","")))</f>
      </c>
      <c r="C20" s="34" t="s">
        <v>398</v>
      </c>
      <c r="D20" s="20">
        <v>22610</v>
      </c>
      <c r="E20" s="3">
        <f t="shared" si="2"/>
        <v>276</v>
      </c>
      <c r="F20" s="32" t="str">
        <f>IF(ISERROR(H20),"np",H20)</f>
        <v>np</v>
      </c>
      <c r="G20" s="29">
        <f t="shared" si="4"/>
        <v>0</v>
      </c>
      <c r="H20" s="30" t="e">
        <f>VLOOKUP($C20,'Combined Men''s Saber'!$C$4:$I$175,H$1-2,FALSE)</f>
        <v>#N/A</v>
      </c>
      <c r="I20" s="32" t="str">
        <f>IF(ISERROR(K20),"np",K20)</f>
        <v>np</v>
      </c>
      <c r="J20" s="29">
        <f t="shared" si="6"/>
        <v>0</v>
      </c>
      <c r="K20" s="30" t="e">
        <f>VLOOKUP($C20,'Combined Men''s Saber'!$C$4:$I$175,K$1-2,FALSE)</f>
        <v>#N/A</v>
      </c>
      <c r="L20" s="4">
        <v>7</v>
      </c>
      <c r="M20" s="5">
        <f t="shared" si="7"/>
        <v>276</v>
      </c>
      <c r="O20">
        <f t="shared" si="8"/>
        <v>0</v>
      </c>
      <c r="P20">
        <f t="shared" si="9"/>
        <v>0</v>
      </c>
      <c r="Q20">
        <f t="shared" si="10"/>
        <v>276</v>
      </c>
    </row>
    <row r="21" spans="1:17" ht="12.75">
      <c r="A21" s="2" t="str">
        <f t="shared" si="0"/>
        <v>18</v>
      </c>
      <c r="B21" s="2">
        <f t="shared" si="1"/>
      </c>
      <c r="C21" s="34" t="s">
        <v>399</v>
      </c>
      <c r="D21" s="20">
        <v>19626</v>
      </c>
      <c r="E21" s="3">
        <f t="shared" si="2"/>
        <v>274</v>
      </c>
      <c r="F21" s="32" t="str">
        <f t="shared" si="3"/>
        <v>np</v>
      </c>
      <c r="G21" s="29">
        <f t="shared" si="4"/>
        <v>0</v>
      </c>
      <c r="H21" s="30" t="e">
        <f>VLOOKUP($C21,'Combined Men''s Saber'!$C$4:$I$175,H$1-2,FALSE)</f>
        <v>#N/A</v>
      </c>
      <c r="I21" s="32" t="str">
        <f t="shared" si="5"/>
        <v>np</v>
      </c>
      <c r="J21" s="29">
        <f t="shared" si="6"/>
        <v>0</v>
      </c>
      <c r="K21" s="30" t="e">
        <f>VLOOKUP($C21,'Combined Men''s Saber'!$C$4:$I$175,K$1-2,FALSE)</f>
        <v>#N/A</v>
      </c>
      <c r="L21" s="4">
        <v>8</v>
      </c>
      <c r="M21" s="5">
        <f t="shared" si="7"/>
        <v>274</v>
      </c>
      <c r="O21">
        <f t="shared" si="8"/>
        <v>0</v>
      </c>
      <c r="P21">
        <f t="shared" si="9"/>
        <v>0</v>
      </c>
      <c r="Q21">
        <f t="shared" si="10"/>
        <v>274</v>
      </c>
    </row>
    <row r="22" spans="1:17" ht="12.75">
      <c r="A22" s="2" t="str">
        <f t="shared" si="0"/>
        <v>19</v>
      </c>
      <c r="B22" s="2">
        <f t="shared" si="1"/>
      </c>
      <c r="C22" s="33" t="s">
        <v>193</v>
      </c>
      <c r="D22" s="20">
        <v>20366</v>
      </c>
      <c r="E22" s="3">
        <f t="shared" si="2"/>
        <v>232.5</v>
      </c>
      <c r="F22" s="32">
        <f t="shared" si="3"/>
        <v>43</v>
      </c>
      <c r="G22" s="29">
        <f t="shared" si="4"/>
        <v>90</v>
      </c>
      <c r="H22" s="30">
        <f>VLOOKUP($C22,'Combined Men''s Saber'!$C$4:$I$175,H$1-2,FALSE)</f>
        <v>43</v>
      </c>
      <c r="I22" s="32">
        <f t="shared" si="5"/>
        <v>40.5</v>
      </c>
      <c r="J22" s="29">
        <f t="shared" si="6"/>
        <v>92.5</v>
      </c>
      <c r="K22" s="30">
        <f>VLOOKUP($C22,'Combined Men''s Saber'!$C$4:$I$175,K$1-2,FALSE)</f>
        <v>40.5</v>
      </c>
      <c r="L22" s="4">
        <v>17</v>
      </c>
      <c r="M22" s="5">
        <f t="shared" si="7"/>
        <v>140</v>
      </c>
      <c r="O22">
        <f t="shared" si="8"/>
        <v>90</v>
      </c>
      <c r="P22">
        <f t="shared" si="9"/>
        <v>92.5</v>
      </c>
      <c r="Q22">
        <f t="shared" si="10"/>
        <v>140</v>
      </c>
    </row>
    <row r="23" spans="1:17" ht="12.75">
      <c r="A23" s="2" t="str">
        <f t="shared" si="0"/>
        <v>20</v>
      </c>
      <c r="B23" s="2">
        <f t="shared" si="1"/>
      </c>
      <c r="C23" s="33" t="s">
        <v>184</v>
      </c>
      <c r="D23" s="20">
        <v>19783</v>
      </c>
      <c r="E23" s="3">
        <f t="shared" si="2"/>
        <v>231</v>
      </c>
      <c r="F23" s="32">
        <f t="shared" si="3"/>
        <v>39.5</v>
      </c>
      <c r="G23" s="29">
        <f t="shared" si="4"/>
        <v>93.5</v>
      </c>
      <c r="H23" s="30">
        <f>VLOOKUP($C23,'Combined Men''s Saber'!$C$4:$I$175,H$1-2,FALSE)</f>
        <v>39.5</v>
      </c>
      <c r="I23" s="32">
        <f t="shared" si="5"/>
        <v>38</v>
      </c>
      <c r="J23" s="29">
        <f t="shared" si="6"/>
        <v>95</v>
      </c>
      <c r="K23" s="30">
        <f>VLOOKUP($C23,'Combined Men''s Saber'!$C$4:$I$175,K$1-2,FALSE)</f>
        <v>38</v>
      </c>
      <c r="L23" s="4">
        <v>19</v>
      </c>
      <c r="M23" s="5">
        <f t="shared" si="7"/>
        <v>136</v>
      </c>
      <c r="O23">
        <f t="shared" si="8"/>
        <v>93.5</v>
      </c>
      <c r="P23">
        <f t="shared" si="9"/>
        <v>95</v>
      </c>
      <c r="Q23">
        <f t="shared" si="10"/>
        <v>136</v>
      </c>
    </row>
    <row r="24" spans="1:17" ht="12.75">
      <c r="A24" s="2" t="str">
        <f t="shared" si="0"/>
        <v>21</v>
      </c>
      <c r="B24" s="2">
        <f t="shared" si="1"/>
      </c>
      <c r="C24" s="34" t="s">
        <v>400</v>
      </c>
      <c r="D24" s="20">
        <v>20800</v>
      </c>
      <c r="E24" s="3">
        <f t="shared" si="2"/>
        <v>212</v>
      </c>
      <c r="F24" s="32" t="str">
        <f t="shared" si="3"/>
        <v>np</v>
      </c>
      <c r="G24" s="29">
        <f t="shared" si="4"/>
        <v>0</v>
      </c>
      <c r="H24" s="30" t="e">
        <f>VLOOKUP($C24,'Combined Men''s Saber'!$C$4:$I$175,H$1-2,FALSE)</f>
        <v>#N/A</v>
      </c>
      <c r="I24" s="32" t="str">
        <f t="shared" si="5"/>
        <v>np</v>
      </c>
      <c r="J24" s="29">
        <f t="shared" si="6"/>
        <v>0</v>
      </c>
      <c r="K24" s="30" t="e">
        <f>VLOOKUP($C24,'Combined Men''s Saber'!$C$4:$I$175,K$1-2,FALSE)</f>
        <v>#N/A</v>
      </c>
      <c r="L24" s="4">
        <v>10</v>
      </c>
      <c r="M24" s="5">
        <f t="shared" si="7"/>
        <v>212</v>
      </c>
      <c r="O24">
        <f t="shared" si="8"/>
        <v>0</v>
      </c>
      <c r="P24">
        <f t="shared" si="9"/>
        <v>0</v>
      </c>
      <c r="Q24">
        <f t="shared" si="10"/>
        <v>212</v>
      </c>
    </row>
    <row r="25" spans="1:17" ht="12.75">
      <c r="A25" s="2" t="str">
        <f t="shared" si="0"/>
        <v>22</v>
      </c>
      <c r="B25" s="2">
        <f aca="true" t="shared" si="11" ref="B25:B30">TRIM(IF(D25&lt;=V60Cutoff,"%",IF(D25&lt;=V50Cutoff,"#","")))</f>
      </c>
      <c r="C25" s="34" t="s">
        <v>427</v>
      </c>
      <c r="D25" s="20">
        <v>21400</v>
      </c>
      <c r="E25" s="3">
        <f t="shared" si="2"/>
        <v>208</v>
      </c>
      <c r="F25" s="32" t="str">
        <f aca="true" t="shared" si="12" ref="F25:F30">IF(ISERROR(H25),"np",H25)</f>
        <v>np</v>
      </c>
      <c r="G25" s="29">
        <f t="shared" si="4"/>
        <v>0</v>
      </c>
      <c r="H25" s="30" t="e">
        <f>VLOOKUP($C25,'Combined Men''s Saber'!$C$4:$I$175,H$1-2,FALSE)</f>
        <v>#N/A</v>
      </c>
      <c r="I25" s="32" t="str">
        <f aca="true" t="shared" si="13" ref="I25:I30">IF(ISERROR(K25),"np",K25)</f>
        <v>np</v>
      </c>
      <c r="J25" s="29">
        <f t="shared" si="6"/>
        <v>0</v>
      </c>
      <c r="K25" s="30" t="e">
        <f>VLOOKUP($C25,'Combined Men''s Saber'!$C$4:$I$175,K$1-2,FALSE)</f>
        <v>#N/A</v>
      </c>
      <c r="L25" s="4">
        <v>12</v>
      </c>
      <c r="M25" s="5">
        <f t="shared" si="7"/>
        <v>208</v>
      </c>
      <c r="O25">
        <f aca="true" t="shared" si="14" ref="O25:O37">G25</f>
        <v>0</v>
      </c>
      <c r="P25">
        <f aca="true" t="shared" si="15" ref="P25:P37">J25</f>
        <v>0</v>
      </c>
      <c r="Q25">
        <f aca="true" t="shared" si="16" ref="Q25:Q37">M25</f>
        <v>208</v>
      </c>
    </row>
    <row r="26" spans="1:17" ht="12.75">
      <c r="A26" s="2" t="str">
        <f t="shared" si="0"/>
        <v>23</v>
      </c>
      <c r="B26" s="2">
        <f t="shared" si="11"/>
      </c>
      <c r="C26" s="21" t="s">
        <v>191</v>
      </c>
      <c r="D26" s="20">
        <v>21704</v>
      </c>
      <c r="E26" s="3">
        <f t="shared" si="2"/>
        <v>206</v>
      </c>
      <c r="F26" s="32" t="str">
        <f t="shared" si="12"/>
        <v>np</v>
      </c>
      <c r="G26" s="29">
        <f t="shared" si="4"/>
        <v>0</v>
      </c>
      <c r="H26" s="30" t="e">
        <f>VLOOKUP($C26,'Combined Men''s Saber'!$C$4:$I$175,H$1-2,FALSE)</f>
        <v>#N/A</v>
      </c>
      <c r="I26" s="32" t="str">
        <f t="shared" si="13"/>
        <v>np</v>
      </c>
      <c r="J26" s="29">
        <f t="shared" si="6"/>
        <v>0</v>
      </c>
      <c r="K26" s="30" t="e">
        <f>VLOOKUP($C26,'Combined Men''s Saber'!$C$4:$I$175,K$1-2,FALSE)</f>
        <v>#N/A</v>
      </c>
      <c r="L26" s="4">
        <v>13</v>
      </c>
      <c r="M26" s="5">
        <f t="shared" si="7"/>
        <v>206</v>
      </c>
      <c r="O26">
        <f t="shared" si="14"/>
        <v>0</v>
      </c>
      <c r="P26">
        <f t="shared" si="15"/>
        <v>0</v>
      </c>
      <c r="Q26">
        <f t="shared" si="16"/>
        <v>206</v>
      </c>
    </row>
    <row r="27" spans="1:17" ht="12.75">
      <c r="A27" s="2" t="str">
        <f t="shared" si="0"/>
        <v>24</v>
      </c>
      <c r="B27" s="2">
        <f t="shared" si="11"/>
      </c>
      <c r="C27" s="34" t="s">
        <v>401</v>
      </c>
      <c r="D27" s="20">
        <v>21006</v>
      </c>
      <c r="E27" s="3">
        <f t="shared" si="2"/>
        <v>204</v>
      </c>
      <c r="F27" s="32" t="str">
        <f t="shared" si="12"/>
        <v>np</v>
      </c>
      <c r="G27" s="29">
        <f t="shared" si="4"/>
        <v>0</v>
      </c>
      <c r="H27" s="30" t="e">
        <f>VLOOKUP($C27,'Combined Men''s Saber'!$C$4:$I$175,H$1-2,FALSE)</f>
        <v>#N/A</v>
      </c>
      <c r="I27" s="32" t="str">
        <f t="shared" si="13"/>
        <v>np</v>
      </c>
      <c r="J27" s="29">
        <f t="shared" si="6"/>
        <v>0</v>
      </c>
      <c r="K27" s="30" t="e">
        <f>VLOOKUP($C27,'Combined Men''s Saber'!$C$4:$I$175,K$1-2,FALSE)</f>
        <v>#N/A</v>
      </c>
      <c r="L27" s="4">
        <v>14</v>
      </c>
      <c r="M27" s="5">
        <f t="shared" si="7"/>
        <v>204</v>
      </c>
      <c r="O27">
        <f t="shared" si="14"/>
        <v>0</v>
      </c>
      <c r="P27">
        <f t="shared" si="15"/>
        <v>0</v>
      </c>
      <c r="Q27">
        <f t="shared" si="16"/>
        <v>204</v>
      </c>
    </row>
    <row r="28" spans="1:17" ht="12.75">
      <c r="A28" s="2" t="str">
        <f t="shared" si="0"/>
        <v>25</v>
      </c>
      <c r="B28" s="2">
        <f t="shared" si="11"/>
      </c>
      <c r="C28" s="34" t="s">
        <v>339</v>
      </c>
      <c r="D28" s="20">
        <v>20446</v>
      </c>
      <c r="E28" s="3">
        <f t="shared" si="2"/>
        <v>200</v>
      </c>
      <c r="F28" s="32" t="str">
        <f t="shared" si="12"/>
        <v>np</v>
      </c>
      <c r="G28" s="29">
        <f t="shared" si="4"/>
        <v>0</v>
      </c>
      <c r="H28" s="30" t="e">
        <f>VLOOKUP($C28,'Combined Men''s Saber'!$C$4:$I$175,H$1-2,FALSE)</f>
        <v>#N/A</v>
      </c>
      <c r="I28" s="32" t="str">
        <f t="shared" si="13"/>
        <v>np</v>
      </c>
      <c r="J28" s="29">
        <f t="shared" si="6"/>
        <v>0</v>
      </c>
      <c r="K28" s="30" t="e">
        <f>VLOOKUP($C28,'Combined Men''s Saber'!$C$4:$I$175,K$1-2,FALSE)</f>
        <v>#N/A</v>
      </c>
      <c r="L28" s="4">
        <v>16</v>
      </c>
      <c r="M28" s="5">
        <f t="shared" si="7"/>
        <v>200</v>
      </c>
      <c r="O28">
        <f t="shared" si="14"/>
        <v>0</v>
      </c>
      <c r="P28">
        <f t="shared" si="15"/>
        <v>0</v>
      </c>
      <c r="Q28">
        <f t="shared" si="16"/>
        <v>200</v>
      </c>
    </row>
    <row r="29" spans="1:17" ht="12.75">
      <c r="A29" s="2" t="str">
        <f t="shared" si="0"/>
        <v>26</v>
      </c>
      <c r="B29" s="2">
        <f t="shared" si="11"/>
      </c>
      <c r="C29" s="33" t="s">
        <v>293</v>
      </c>
      <c r="D29" s="20">
        <v>20857</v>
      </c>
      <c r="E29" s="3">
        <f t="shared" si="2"/>
        <v>189</v>
      </c>
      <c r="F29" s="32" t="str">
        <f t="shared" si="12"/>
        <v>np</v>
      </c>
      <c r="G29" s="29">
        <f t="shared" si="4"/>
        <v>0</v>
      </c>
      <c r="H29" s="30" t="str">
        <f>VLOOKUP($C29,'Combined Men''s Saber'!$C$4:$I$175,H$1-2,FALSE)</f>
        <v>np</v>
      </c>
      <c r="I29" s="32">
        <f t="shared" si="13"/>
        <v>24</v>
      </c>
      <c r="J29" s="29">
        <f t="shared" si="6"/>
        <v>189</v>
      </c>
      <c r="K29" s="30">
        <f>VLOOKUP($C29,'Combined Men''s Saber'!$C$4:$I$175,K$1-2,FALSE)</f>
        <v>24</v>
      </c>
      <c r="L29" s="4" t="s">
        <v>3</v>
      </c>
      <c r="M29" s="5">
        <f t="shared" si="7"/>
        <v>0</v>
      </c>
      <c r="O29">
        <f t="shared" si="14"/>
        <v>0</v>
      </c>
      <c r="P29">
        <f t="shared" si="15"/>
        <v>189</v>
      </c>
      <c r="Q29">
        <f t="shared" si="16"/>
        <v>0</v>
      </c>
    </row>
    <row r="30" spans="1:17" ht="12.75">
      <c r="A30" s="2" t="str">
        <f t="shared" si="0"/>
        <v>27</v>
      </c>
      <c r="B30" s="2">
        <f t="shared" si="11"/>
      </c>
      <c r="C30" s="21" t="s">
        <v>45</v>
      </c>
      <c r="D30" s="20">
        <v>19393</v>
      </c>
      <c r="E30" s="3">
        <f t="shared" si="2"/>
        <v>183</v>
      </c>
      <c r="F30" s="32">
        <f t="shared" si="12"/>
        <v>26</v>
      </c>
      <c r="G30" s="29">
        <f t="shared" si="4"/>
        <v>183</v>
      </c>
      <c r="H30" s="30">
        <f>VLOOKUP($C30,'Combined Men''s Saber'!$C$4:$I$175,H$1-2,FALSE)</f>
        <v>26</v>
      </c>
      <c r="I30" s="32" t="str">
        <f t="shared" si="13"/>
        <v>np</v>
      </c>
      <c r="J30" s="29">
        <f t="shared" si="6"/>
        <v>0</v>
      </c>
      <c r="K30" s="30" t="str">
        <f>VLOOKUP($C30,'Combined Men''s Saber'!$C$4:$I$175,K$1-2,FALSE)</f>
        <v>np</v>
      </c>
      <c r="L30" s="4" t="s">
        <v>3</v>
      </c>
      <c r="M30" s="5">
        <f t="shared" si="7"/>
        <v>0</v>
      </c>
      <c r="O30">
        <f t="shared" si="14"/>
        <v>183</v>
      </c>
      <c r="P30">
        <f t="shared" si="15"/>
        <v>0</v>
      </c>
      <c r="Q30">
        <f t="shared" si="16"/>
        <v>0</v>
      </c>
    </row>
    <row r="31" spans="1:17" ht="12.75">
      <c r="A31" s="2" t="str">
        <f t="shared" si="0"/>
        <v>28</v>
      </c>
      <c r="B31" s="2">
        <f t="shared" si="1"/>
      </c>
      <c r="C31" s="21" t="s">
        <v>106</v>
      </c>
      <c r="D31" s="20">
        <v>21650</v>
      </c>
      <c r="E31" s="3">
        <f t="shared" si="2"/>
        <v>168</v>
      </c>
      <c r="F31" s="32">
        <f t="shared" si="3"/>
        <v>31</v>
      </c>
      <c r="G31" s="29">
        <f t="shared" si="4"/>
        <v>168</v>
      </c>
      <c r="H31" s="30">
        <f>VLOOKUP($C31,'Combined Men''s Saber'!$C$4:$I$175,H$1-2,FALSE)</f>
        <v>31</v>
      </c>
      <c r="I31" s="32" t="str">
        <f t="shared" si="5"/>
        <v>np</v>
      </c>
      <c r="J31" s="29">
        <f t="shared" si="6"/>
        <v>0</v>
      </c>
      <c r="K31" s="30" t="str">
        <f>VLOOKUP($C31,'Combined Men''s Saber'!$C$4:$I$175,K$1-2,FALSE)</f>
        <v>np</v>
      </c>
      <c r="L31" s="4" t="s">
        <v>3</v>
      </c>
      <c r="M31" s="5">
        <f t="shared" si="7"/>
        <v>0</v>
      </c>
      <c r="O31">
        <f t="shared" si="14"/>
        <v>168</v>
      </c>
      <c r="P31">
        <f t="shared" si="15"/>
        <v>0</v>
      </c>
      <c r="Q31">
        <f t="shared" si="16"/>
        <v>0</v>
      </c>
    </row>
    <row r="32" spans="1:17" ht="12.75">
      <c r="A32" s="2" t="str">
        <f t="shared" si="0"/>
        <v>29</v>
      </c>
      <c r="B32" s="2">
        <f aca="true" t="shared" si="17" ref="B32:B37">TRIM(IF(D32&lt;=V60Cutoff,"%",IF(D32&lt;=V50Cutoff,"#","")))</f>
      </c>
      <c r="C32" s="34" t="s">
        <v>42</v>
      </c>
      <c r="D32" s="20">
        <v>19333</v>
      </c>
      <c r="E32" s="3">
        <f t="shared" si="2"/>
        <v>134</v>
      </c>
      <c r="F32" s="32" t="str">
        <f aca="true" t="shared" si="18" ref="F32:F37">IF(ISERROR(H32),"np",H32)</f>
        <v>np</v>
      </c>
      <c r="G32" s="29">
        <f t="shared" si="4"/>
        <v>0</v>
      </c>
      <c r="H32" s="30" t="e">
        <f>VLOOKUP($C32,'Combined Men''s Saber'!$C$4:$I$175,H$1-2,FALSE)</f>
        <v>#N/A</v>
      </c>
      <c r="I32" s="32" t="str">
        <f aca="true" t="shared" si="19" ref="I32:I37">IF(ISERROR(K32),"np",K32)</f>
        <v>np</v>
      </c>
      <c r="J32" s="29">
        <f t="shared" si="6"/>
        <v>0</v>
      </c>
      <c r="K32" s="30" t="e">
        <f>VLOOKUP($C32,'Combined Men''s Saber'!$C$4:$I$175,K$1-2,FALSE)</f>
        <v>#N/A</v>
      </c>
      <c r="L32" s="4">
        <v>20</v>
      </c>
      <c r="M32" s="5">
        <f t="shared" si="7"/>
        <v>134</v>
      </c>
      <c r="O32">
        <f t="shared" si="14"/>
        <v>0</v>
      </c>
      <c r="P32">
        <f t="shared" si="15"/>
        <v>0</v>
      </c>
      <c r="Q32">
        <f t="shared" si="16"/>
        <v>134</v>
      </c>
    </row>
    <row r="33" spans="1:17" ht="12.75">
      <c r="A33" s="2" t="str">
        <f t="shared" si="0"/>
        <v>30</v>
      </c>
      <c r="B33" s="2">
        <f t="shared" si="17"/>
      </c>
      <c r="C33" s="33" t="s">
        <v>295</v>
      </c>
      <c r="D33" s="20">
        <v>20524</v>
      </c>
      <c r="E33" s="3">
        <f t="shared" si="2"/>
        <v>99.5</v>
      </c>
      <c r="F33" s="32" t="str">
        <f t="shared" si="18"/>
        <v>np</v>
      </c>
      <c r="G33" s="29">
        <f t="shared" si="4"/>
        <v>0</v>
      </c>
      <c r="H33" s="30" t="str">
        <f>VLOOKUP($C33,'Combined Men''s Saber'!$C$4:$I$175,H$1-2,FALSE)</f>
        <v>np</v>
      </c>
      <c r="I33" s="32">
        <f t="shared" si="19"/>
        <v>33.5</v>
      </c>
      <c r="J33" s="29">
        <f t="shared" si="6"/>
        <v>99.5</v>
      </c>
      <c r="K33" s="30">
        <f>VLOOKUP($C33,'Combined Men''s Saber'!$C$4:$I$175,K$1-2,FALSE)</f>
        <v>33.5</v>
      </c>
      <c r="L33" s="4" t="s">
        <v>3</v>
      </c>
      <c r="M33" s="5">
        <f t="shared" si="7"/>
        <v>0</v>
      </c>
      <c r="O33">
        <f t="shared" si="14"/>
        <v>0</v>
      </c>
      <c r="P33">
        <f t="shared" si="15"/>
        <v>99.5</v>
      </c>
      <c r="Q33">
        <f t="shared" si="16"/>
        <v>0</v>
      </c>
    </row>
    <row r="34" spans="1:17" ht="12.75">
      <c r="A34" s="2" t="str">
        <f t="shared" si="0"/>
        <v>31</v>
      </c>
      <c r="B34" s="2">
        <f t="shared" si="17"/>
      </c>
      <c r="C34" s="33" t="s">
        <v>76</v>
      </c>
      <c r="D34" s="20">
        <v>20861</v>
      </c>
      <c r="E34" s="3">
        <f t="shared" si="2"/>
        <v>97</v>
      </c>
      <c r="F34" s="32" t="str">
        <f t="shared" si="18"/>
        <v>np</v>
      </c>
      <c r="G34" s="29">
        <f t="shared" si="4"/>
        <v>0</v>
      </c>
      <c r="H34" s="30" t="str">
        <f>VLOOKUP($C34,'Combined Men''s Saber'!$C$4:$I$175,H$1-2,FALSE)</f>
        <v>np</v>
      </c>
      <c r="I34" s="32">
        <f t="shared" si="19"/>
        <v>36</v>
      </c>
      <c r="J34" s="29">
        <f t="shared" si="6"/>
        <v>97</v>
      </c>
      <c r="K34" s="30">
        <f>VLOOKUP($C34,'Combined Men''s Saber'!$C$4:$I$175,K$1-2,FALSE)</f>
        <v>36</v>
      </c>
      <c r="L34" s="4" t="s">
        <v>3</v>
      </c>
      <c r="M34" s="5">
        <f t="shared" si="7"/>
        <v>0</v>
      </c>
      <c r="O34">
        <f t="shared" si="14"/>
        <v>0</v>
      </c>
      <c r="P34">
        <f t="shared" si="15"/>
        <v>97</v>
      </c>
      <c r="Q34">
        <f t="shared" si="16"/>
        <v>0</v>
      </c>
    </row>
    <row r="35" spans="1:17" ht="12.75">
      <c r="A35" s="2" t="str">
        <f t="shared" si="0"/>
        <v>32</v>
      </c>
      <c r="B35" s="2">
        <f t="shared" si="17"/>
      </c>
      <c r="C35" s="33" t="s">
        <v>276</v>
      </c>
      <c r="D35" s="20">
        <v>22636</v>
      </c>
      <c r="E35" s="3">
        <f t="shared" si="2"/>
        <v>94</v>
      </c>
      <c r="F35" s="32" t="str">
        <f t="shared" si="18"/>
        <v>np</v>
      </c>
      <c r="G35" s="29">
        <f t="shared" si="4"/>
        <v>0</v>
      </c>
      <c r="H35" s="30" t="str">
        <f>VLOOKUP($C35,'Combined Men''s Saber'!$C$4:$I$175,H$1-2,FALSE)</f>
        <v>np</v>
      </c>
      <c r="I35" s="32">
        <f t="shared" si="19"/>
        <v>39</v>
      </c>
      <c r="J35" s="29">
        <f t="shared" si="6"/>
        <v>94</v>
      </c>
      <c r="K35" s="30">
        <f>VLOOKUP($C35,'Combined Men''s Saber'!$C$4:$I$175,K$1-2,FALSE)</f>
        <v>39</v>
      </c>
      <c r="L35" s="4" t="s">
        <v>3</v>
      </c>
      <c r="M35" s="5">
        <f t="shared" si="7"/>
        <v>0</v>
      </c>
      <c r="O35">
        <f t="shared" si="14"/>
        <v>0</v>
      </c>
      <c r="P35">
        <f t="shared" si="15"/>
        <v>94</v>
      </c>
      <c r="Q35">
        <f t="shared" si="16"/>
        <v>0</v>
      </c>
    </row>
    <row r="36" spans="1:17" ht="12.75">
      <c r="A36" s="2" t="str">
        <f t="shared" si="0"/>
        <v>33</v>
      </c>
      <c r="B36" s="2">
        <f t="shared" si="17"/>
      </c>
      <c r="C36" s="33" t="s">
        <v>296</v>
      </c>
      <c r="D36" s="20">
        <v>19346</v>
      </c>
      <c r="E36" s="3">
        <f t="shared" si="2"/>
        <v>88</v>
      </c>
      <c r="F36" s="32" t="str">
        <f t="shared" si="18"/>
        <v>np</v>
      </c>
      <c r="G36" s="29">
        <f t="shared" si="4"/>
        <v>0</v>
      </c>
      <c r="H36" s="30" t="str">
        <f>VLOOKUP($C36,'Combined Men''s Saber'!$C$4:$I$175,H$1-2,FALSE)</f>
        <v>np</v>
      </c>
      <c r="I36" s="32">
        <f t="shared" si="19"/>
        <v>45</v>
      </c>
      <c r="J36" s="29">
        <f t="shared" si="6"/>
        <v>88</v>
      </c>
      <c r="K36" s="30">
        <f>VLOOKUP($C36,'Combined Men''s Saber'!$C$4:$I$175,K$1-2,FALSE)</f>
        <v>45</v>
      </c>
      <c r="L36" s="4" t="s">
        <v>3</v>
      </c>
      <c r="M36" s="5">
        <f t="shared" si="7"/>
        <v>0</v>
      </c>
      <c r="O36">
        <f t="shared" si="14"/>
        <v>0</v>
      </c>
      <c r="P36">
        <f t="shared" si="15"/>
        <v>88</v>
      </c>
      <c r="Q36">
        <f t="shared" si="16"/>
        <v>0</v>
      </c>
    </row>
    <row r="37" spans="1:17" ht="12.75">
      <c r="A37" s="2" t="str">
        <f t="shared" si="0"/>
        <v>34</v>
      </c>
      <c r="B37" s="2">
        <f t="shared" si="17"/>
      </c>
      <c r="C37" s="21" t="s">
        <v>185</v>
      </c>
      <c r="D37" s="20">
        <v>20338</v>
      </c>
      <c r="E37" s="3">
        <f t="shared" si="2"/>
        <v>84</v>
      </c>
      <c r="F37" s="32" t="str">
        <f t="shared" si="18"/>
        <v>np</v>
      </c>
      <c r="G37" s="29">
        <f t="shared" si="4"/>
        <v>0</v>
      </c>
      <c r="H37" s="30" t="str">
        <f>VLOOKUP($C37,'Combined Men''s Saber'!$C$4:$I$175,H$1-2,FALSE)</f>
        <v>np</v>
      </c>
      <c r="I37" s="32">
        <f t="shared" si="19"/>
        <v>49</v>
      </c>
      <c r="J37" s="29">
        <f t="shared" si="6"/>
        <v>84</v>
      </c>
      <c r="K37" s="30">
        <f>VLOOKUP($C37,'Combined Men''s Saber'!$C$4:$I$175,K$1-2,FALSE)</f>
        <v>49</v>
      </c>
      <c r="L37" s="4" t="s">
        <v>3</v>
      </c>
      <c r="M37" s="5">
        <f t="shared" si="7"/>
        <v>0</v>
      </c>
      <c r="O37">
        <f t="shared" si="14"/>
        <v>0</v>
      </c>
      <c r="P37">
        <f t="shared" si="15"/>
        <v>84</v>
      </c>
      <c r="Q37">
        <f t="shared" si="16"/>
        <v>0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portrait" r:id="rId1"/>
  <headerFooter alignWithMargins="0">
    <oddHeader>&amp;C&amp;"Times New Roman,Bold"&amp;16 2001-2002 USFA Point Standings
Veteran-&amp;A</oddHeader>
    <oddFooter>&amp;L&amp;"Arial,Bold"* Permanent Resident
Total = Best 2 results&amp;CPage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Youth Point Standings</dc:title>
  <dc:subject/>
  <dc:creator>David Sapery</dc:creator>
  <cp:keywords/>
  <dc:description/>
  <cp:lastModifiedBy>David Sapery</cp:lastModifiedBy>
  <cp:lastPrinted>2001-08-06T20:23:54Z</cp:lastPrinted>
  <dcterms:created xsi:type="dcterms:W3CDTF">2001-03-20T15:58:17Z</dcterms:created>
  <dcterms:modified xsi:type="dcterms:W3CDTF">2002-07-10T03:59:39Z</dcterms:modified>
  <cp:category/>
  <cp:version/>
  <cp:contentType/>
  <cp:contentStatus/>
</cp:coreProperties>
</file>