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600" tabRatio="771" activeTab="0"/>
  </bookViews>
  <sheets>
    <sheet name="Men's Epée" sheetId="1" r:id="rId1"/>
    <sheet name="Men's Foil" sheetId="2" r:id="rId2"/>
    <sheet name="Men's Saber" sheetId="3" r:id="rId3"/>
    <sheet name="Women's Epée" sheetId="4" r:id="rId4"/>
    <sheet name="Women's Foil" sheetId="5" r:id="rId5"/>
    <sheet name="Women's Saber" sheetId="6" r:id="rId6"/>
  </sheets>
  <externalReferences>
    <externalReference r:id="rId9"/>
    <externalReference r:id="rId10"/>
  </externalReferences>
  <definedNames>
    <definedName name="CadetCutoff">'[1]Point Tables'!$W$4</definedName>
    <definedName name="JuniorCutoff">'[1]Point Tables'!$W$3</definedName>
    <definedName name="PointTable">'[1]Point Tables'!$A$4:$S$262</definedName>
    <definedName name="PointTableHeader">'[1]Point Tables'!$B$2:$S$3</definedName>
    <definedName name="_xlnm.Print_Area" localSheetId="0">'Men''s Epée'!$A$4:$AE$63</definedName>
    <definedName name="_xlnm.Print_Area" localSheetId="1">'Men''s Foil'!$A$4:$AE$58</definedName>
    <definedName name="_xlnm.Print_Area" localSheetId="2">'Men''s Saber'!$A$4:$AE$88</definedName>
    <definedName name="_xlnm.Print_Area" localSheetId="3">'Women''s Epée'!$A$4:$AE$57</definedName>
    <definedName name="_xlnm.Print_Area" localSheetId="4">'Women''s Foil'!$A$4:$AE$60</definedName>
    <definedName name="_xlnm.Print_Area" localSheetId="5">'Women''s Saber'!$A$4:$AE$85</definedName>
    <definedName name="_xlnm.Print_Titles" localSheetId="0">'Men''s Epée'!$1:$1</definedName>
    <definedName name="_xlnm.Print_Titles" localSheetId="1">'Men''s Foil'!$1:$1</definedName>
    <definedName name="_xlnm.Print_Titles" localSheetId="2">'Men''s Saber'!$1:$1</definedName>
    <definedName name="_xlnm.Print_Titles" localSheetId="3">'Women''s Epée'!$1:$1</definedName>
    <definedName name="_xlnm.Print_Titles" localSheetId="4">'Women''s Foil'!$1:$1</definedName>
    <definedName name="_xlnm.Print_Titles" localSheetId="5">'Women''s Saber'!$1:$1</definedName>
  </definedNames>
  <calcPr fullCalcOnLoad="1"/>
</workbook>
</file>

<file path=xl/sharedStrings.xml><?xml version="1.0" encoding="utf-8"?>
<sst xmlns="http://schemas.openxmlformats.org/spreadsheetml/2006/main" count="1168" uniqueCount="357">
  <si>
    <t xml:space="preserve"> </t>
  </si>
  <si>
    <t>NAME</t>
  </si>
  <si>
    <t>BTH</t>
  </si>
  <si>
    <t>TOTAL</t>
  </si>
  <si>
    <t>GRP II</t>
  </si>
  <si>
    <t>Other Group I Points</t>
  </si>
  <si>
    <t>Last Yr</t>
  </si>
  <si>
    <t>F</t>
  </si>
  <si>
    <t>np</t>
  </si>
  <si>
    <t>Solomon, Benjamin</t>
  </si>
  <si>
    <t>Rose, Julian M</t>
  </si>
  <si>
    <t>Guevara, Joshua</t>
  </si>
  <si>
    <t>Snyder, Derek P</t>
  </si>
  <si>
    <t>Group II Points</t>
  </si>
  <si>
    <t>Place</t>
  </si>
  <si>
    <t>Points</t>
  </si>
  <si>
    <t>Gerberman, Steven</t>
  </si>
  <si>
    <t>Carter, Jonathan H</t>
  </si>
  <si>
    <t>Sinkin, Gabriel M</t>
  </si>
  <si>
    <t>Rogers, Jason</t>
  </si>
  <si>
    <t>Parker, G. Colin</t>
  </si>
  <si>
    <t>Whitmer, Darrin</t>
  </si>
  <si>
    <t>Thomson, Vernon R</t>
  </si>
  <si>
    <t>Magee, Andrew</t>
  </si>
  <si>
    <t>DeMatteis, Jared</t>
  </si>
  <si>
    <t>Zagunis, Marten</t>
  </si>
  <si>
    <t>Goellner, Nicholas</t>
  </si>
  <si>
    <t>Clement, Luther</t>
  </si>
  <si>
    <t>Isaacs, Joshua A*</t>
  </si>
  <si>
    <t>Greene, Joseph T</t>
  </si>
  <si>
    <t xml:space="preserve">Rogers, Jason </t>
  </si>
  <si>
    <t>Ament, Andrea</t>
  </si>
  <si>
    <t>Walton, Kerry</t>
  </si>
  <si>
    <t>Leighton, Eleanor T</t>
  </si>
  <si>
    <t>Park, Gaelyn</t>
  </si>
  <si>
    <t>Chin, Meredith M</t>
  </si>
  <si>
    <t>Lewis-Turner, Jessica</t>
  </si>
  <si>
    <t>Jacobson, Raelyn</t>
  </si>
  <si>
    <t>McGlade, Jasmine A</t>
  </si>
  <si>
    <t>Rurarz-Huygens, Livia D</t>
  </si>
  <si>
    <t>Gearhart, Sherice</t>
  </si>
  <si>
    <t>Cavan, Kathryn</t>
  </si>
  <si>
    <t>Luitjen, Cassidy</t>
  </si>
  <si>
    <t>Leahy, Jacqueline</t>
  </si>
  <si>
    <t>Thompson, Hannah</t>
  </si>
  <si>
    <t>Thompson, Metta</t>
  </si>
  <si>
    <t>Zagunis, Mariel</t>
  </si>
  <si>
    <t>Selkirk, Zane</t>
  </si>
  <si>
    <t>Florendo, Jessica S</t>
  </si>
  <si>
    <t>Breden, Senta</t>
  </si>
  <si>
    <t>Stinetorf, Chloe</t>
  </si>
  <si>
    <t>Cross, Emily R</t>
  </si>
  <si>
    <t>Vega, Keeley</t>
  </si>
  <si>
    <t>Gelman, Julia</t>
  </si>
  <si>
    <t>Hergenhan, Jean</t>
  </si>
  <si>
    <t>Macarow, Amy</t>
  </si>
  <si>
    <t>Gaillard, Amelia F</t>
  </si>
  <si>
    <t>Steyer, Meredith J</t>
  </si>
  <si>
    <t>Jacobson, Sada M</t>
  </si>
  <si>
    <t>Pack, Catherine</t>
  </si>
  <si>
    <t>Crane, Christina</t>
  </si>
  <si>
    <t>Rake, Madeline O</t>
  </si>
  <si>
    <t>Frank, Richard A</t>
  </si>
  <si>
    <t>Peck, Marisa J</t>
  </si>
  <si>
    <t>Boorstin, Adam</t>
  </si>
  <si>
    <t>Banks, Michael</t>
  </si>
  <si>
    <t>Wangner, Ryan P</t>
  </si>
  <si>
    <t>French, Timothy L</t>
  </si>
  <si>
    <t>Sinkin, Jeremy C</t>
  </si>
  <si>
    <t>Hohensee, Kira L</t>
  </si>
  <si>
    <t>Blase, Elizabeth</t>
  </si>
  <si>
    <t>Austin, Anne</t>
  </si>
  <si>
    <t>Forehand, Robert A</t>
  </si>
  <si>
    <t>Douville, David</t>
  </si>
  <si>
    <t>Group I International Points</t>
  </si>
  <si>
    <t>Siebert, Syvenna B</t>
  </si>
  <si>
    <t>Ghattas, Patrick E</t>
  </si>
  <si>
    <t>Jakus, David J</t>
  </si>
  <si>
    <t>Courtney, Matthew A</t>
  </si>
  <si>
    <t>Sohn, Andrew</t>
  </si>
  <si>
    <t>Jung, Ken</t>
  </si>
  <si>
    <t>Alpern, Noah</t>
  </si>
  <si>
    <t>Cavan, James</t>
  </si>
  <si>
    <t>Schlaepfer, Ian F</t>
  </si>
  <si>
    <t>Kercsmar, Anne B</t>
  </si>
  <si>
    <t>Korb, Erica M</t>
  </si>
  <si>
    <t>McGarry, Erin Laine</t>
  </si>
  <si>
    <t>Forsythe, Sara M</t>
  </si>
  <si>
    <t>Szarwark, Case</t>
  </si>
  <si>
    <t>Harris, Caitlin</t>
  </si>
  <si>
    <t>Hagamen, Timothy H</t>
  </si>
  <si>
    <t>Bartron, Samuel P</t>
  </si>
  <si>
    <t>Miller III, Harvey</t>
  </si>
  <si>
    <t>Bralow, Robert</t>
  </si>
  <si>
    <t>Gross, Brian J</t>
  </si>
  <si>
    <t>Rando, R. Gian-Carlo</t>
  </si>
  <si>
    <t>Nelson, Amanda L</t>
  </si>
  <si>
    <t>Everett, Meghan E</t>
  </si>
  <si>
    <t>Van Gieson, Lauren</t>
  </si>
  <si>
    <t>Ferland, Leanda B</t>
  </si>
  <si>
    <t>DeFabio, Monica N</t>
  </si>
  <si>
    <t>Collet, Lauren J</t>
  </si>
  <si>
    <t>Rogal, Kelly L</t>
  </si>
  <si>
    <t>Dunn, Lauren</t>
  </si>
  <si>
    <t>Dunn, Ryan M</t>
  </si>
  <si>
    <t>Sohn, Brian</t>
  </si>
  <si>
    <t>Schirtz, Alli M</t>
  </si>
  <si>
    <t>Sullivan, Sharon L</t>
  </si>
  <si>
    <t>Perry, Cameron</t>
  </si>
  <si>
    <t>Schneider, Ruth</t>
  </si>
  <si>
    <t>Mosca, Nicholas</t>
  </si>
  <si>
    <t>Krul, Alexander</t>
  </si>
  <si>
    <t>Providenza, Valerie C</t>
  </si>
  <si>
    <t>Jacobson, Emily P</t>
  </si>
  <si>
    <t>Padula, Veronica M</t>
  </si>
  <si>
    <t>Lence, Bryan R</t>
  </si>
  <si>
    <t>King, Robert F</t>
  </si>
  <si>
    <t>Woodhouse, Enoch</t>
  </si>
  <si>
    <t>Bethel, Dylan A</t>
  </si>
  <si>
    <t>Williams, James L</t>
  </si>
  <si>
    <t>Chernov, Ilan L</t>
  </si>
  <si>
    <t>Hiss, Sophie C</t>
  </si>
  <si>
    <t>Delahanty, Amy</t>
  </si>
  <si>
    <t>Ghattas, Patrick</t>
  </si>
  <si>
    <t>Momtselidze, Mike</t>
  </si>
  <si>
    <t>Filkins, Jessie M</t>
  </si>
  <si>
    <t>Pestotnik, Katie M</t>
  </si>
  <si>
    <t>Sanders, Michael A</t>
  </si>
  <si>
    <t>Lee, Martin J</t>
  </si>
  <si>
    <t>Muri, Ethan M</t>
  </si>
  <si>
    <t>Holtz, Donovan K</t>
  </si>
  <si>
    <t>Firoz, Solmaz</t>
  </si>
  <si>
    <t>Viviani, Kristina V</t>
  </si>
  <si>
    <t>Parker, Colin</t>
  </si>
  <si>
    <t>Andrus, Curtis A</t>
  </si>
  <si>
    <t>Wieronski, Katarzyna</t>
  </si>
  <si>
    <t>Liebing, Rachel</t>
  </si>
  <si>
    <t>Kirk-Gordon, Dimitri</t>
  </si>
  <si>
    <t>Galligan, Michael J</t>
  </si>
  <si>
    <t>Sherman, Scott K</t>
  </si>
  <si>
    <t>Bras, Alejandro</t>
  </si>
  <si>
    <t>Phair, Meghan D</t>
  </si>
  <si>
    <t>Brendler, Kaela J</t>
  </si>
  <si>
    <t>Loos, Alexandra</t>
  </si>
  <si>
    <t>Menaldino, Janeane R</t>
  </si>
  <si>
    <t>Ungar, Benjamin N</t>
  </si>
  <si>
    <t>Jacobson, Sada</t>
  </si>
  <si>
    <t>Gaillard, Amelia</t>
  </si>
  <si>
    <t>Miller, Chris J</t>
  </si>
  <si>
    <t>Stearns, Matthew J</t>
  </si>
  <si>
    <t>Orlando, Amy E</t>
  </si>
  <si>
    <t>Polonsky, Ian S</t>
  </si>
  <si>
    <t>Lazic, Luka</t>
  </si>
  <si>
    <t>Myers, Sakura M</t>
  </si>
  <si>
    <t>Plekhanov, Marguerite</t>
  </si>
  <si>
    <t>Ando, Jenny L</t>
  </si>
  <si>
    <t>Beski, Johnny J</t>
  </si>
  <si>
    <t>Henderson, Jason V</t>
  </si>
  <si>
    <t>Meidell, Philip R</t>
  </si>
  <si>
    <t>Cox, Charles A</t>
  </si>
  <si>
    <t>Stockdale, Jason T</t>
  </si>
  <si>
    <t>Lindblom, Ian P</t>
  </si>
  <si>
    <t>Dorfman, Susannah M</t>
  </si>
  <si>
    <t>Emerson, Abigail C</t>
  </si>
  <si>
    <t>Sr. Worlds, Budapest, HUN, 7/2/00 (SF=2.000)</t>
  </si>
  <si>
    <t>Ehmann, Rachel E</t>
  </si>
  <si>
    <t>Byerts, Keri L</t>
  </si>
  <si>
    <t>Crompton, Adam C</t>
  </si>
  <si>
    <t>Vashro, Layne J</t>
  </si>
  <si>
    <t>Goto, Jean</t>
  </si>
  <si>
    <t>Mendelsohn, Alisa</t>
  </si>
  <si>
    <t>Parker, Sarah</t>
  </si>
  <si>
    <t>Park, Rachael</t>
  </si>
  <si>
    <t>Verigan, William R</t>
  </si>
  <si>
    <t>McGlade, Jasmine</t>
  </si>
  <si>
    <t>Jr. "A", Warsaw, POL, 10/21/00</t>
  </si>
  <si>
    <t>Jr. "A", Bratislava, SVQ, 10/21/00</t>
  </si>
  <si>
    <t>Jr. "A", Pistoia, ITA, 10/14/00</t>
  </si>
  <si>
    <t>Nov 2000 JNR</t>
  </si>
  <si>
    <t>Friend, John F</t>
  </si>
  <si>
    <t>Farr, Ian G</t>
  </si>
  <si>
    <t>Paul, Jason</t>
  </si>
  <si>
    <t>Ranes, Jackson M</t>
  </si>
  <si>
    <t>Kline, Jared M</t>
  </si>
  <si>
    <t>Wells, William A</t>
  </si>
  <si>
    <t>Fettig, Adam M</t>
  </si>
  <si>
    <t>Ludwick, Kasdon P</t>
  </si>
  <si>
    <t>Soto, Michael</t>
  </si>
  <si>
    <t>Meyers, Brendan J</t>
  </si>
  <si>
    <t>Taylor, Jesse E</t>
  </si>
  <si>
    <t>Foldi, Julia</t>
  </si>
  <si>
    <t>Bentley, Hannah C</t>
  </si>
  <si>
    <t>Rush, Aly</t>
  </si>
  <si>
    <t>Pike, Julia R</t>
  </si>
  <si>
    <t>Yang, Maggie L</t>
  </si>
  <si>
    <t>Thompson, Caitlin A</t>
  </si>
  <si>
    <t>Jew-Lim, Sara</t>
  </si>
  <si>
    <t>Smith, Natalie</t>
  </si>
  <si>
    <t>Habermann, Blake</t>
  </si>
  <si>
    <t>Shin, Charlie</t>
  </si>
  <si>
    <t>Burriesci, Matthew</t>
  </si>
  <si>
    <t>Jr. "A", Bochum, GER, 11/12/00</t>
  </si>
  <si>
    <t>Jr. "A", London, GBR, 11/18/00</t>
  </si>
  <si>
    <t>Jr. "A", Madrid, SPA, 11/25/00</t>
  </si>
  <si>
    <t>Sinkin, Jeremy</t>
  </si>
  <si>
    <t>Jakus, David</t>
  </si>
  <si>
    <t>Jr. "A", Osnabrück, GER, 11/26/00</t>
  </si>
  <si>
    <t>James, Kamara</t>
  </si>
  <si>
    <t>Jr. "A", Dijon, FRA, 12/3/00</t>
  </si>
  <si>
    <t>Jr. "A", Jesi, ITA, 12/2/00</t>
  </si>
  <si>
    <t>Cross, Emily</t>
  </si>
  <si>
    <t>Jr. "A", Dormagen, GER, 12/3/00</t>
  </si>
  <si>
    <t>Jr "A", Arricia, ITA, 12/3/00</t>
  </si>
  <si>
    <t>Providenza, Valerie</t>
  </si>
  <si>
    <t>Sr. "B", London, GBR, 11/19/00 (SF=0.122)</t>
  </si>
  <si>
    <t>Snyder, Derek</t>
  </si>
  <si>
    <t>Dec 2000 DV1</t>
  </si>
  <si>
    <t>Thanhouser, Bill</t>
  </si>
  <si>
    <t>Vail, Bruce D</t>
  </si>
  <si>
    <t>Cooper, Charles B</t>
  </si>
  <si>
    <t>Rubin, Alexie A</t>
  </si>
  <si>
    <t>Abdikulova, Zoya *</t>
  </si>
  <si>
    <t>Jr. "A", Palermo, ITA, 12/17/00</t>
  </si>
  <si>
    <t>Jr. "A", Budapest, HUN, 1/6/01</t>
  </si>
  <si>
    <t>Jr. "A", Budapest, HUN, 1/5/01</t>
  </si>
  <si>
    <t>Leighton, Eleanor</t>
  </si>
  <si>
    <t>Jr "A", Budapest, HUN, 1/5/01</t>
  </si>
  <si>
    <t>Jacobson, Emily</t>
  </si>
  <si>
    <t>Jan 2001 DV1</t>
  </si>
  <si>
    <t>Jan 2001 JNR</t>
  </si>
  <si>
    <t>Dreyfus, Michael D</t>
  </si>
  <si>
    <t>Sisco, Matthew C</t>
  </si>
  <si>
    <t>Testerman, Nicolas M</t>
  </si>
  <si>
    <t>Virkus, Cameron E</t>
  </si>
  <si>
    <t>Ducker, Gregory S</t>
  </si>
  <si>
    <t>Wang, Eric</t>
  </si>
  <si>
    <t>Boksay, Endre S</t>
  </si>
  <si>
    <t>Newkirk, Wesley S</t>
  </si>
  <si>
    <t>Wang, Christina</t>
  </si>
  <si>
    <t>Caven, Alex P</t>
  </si>
  <si>
    <t>Berkowsky, Ronald W</t>
  </si>
  <si>
    <t>Ambort, Chelsea A</t>
  </si>
  <si>
    <t>Boksay, Alexandra</t>
  </si>
  <si>
    <t>Eiremo, Annika M</t>
  </si>
  <si>
    <t>Anderson, Meade H</t>
  </si>
  <si>
    <t>Etropolski, Mihail V</t>
  </si>
  <si>
    <t>Igoe, Benjamin D</t>
  </si>
  <si>
    <t>Glasser, Allison D</t>
  </si>
  <si>
    <t>Hultgren, Megan E</t>
  </si>
  <si>
    <t>Bratton, Benjamin</t>
  </si>
  <si>
    <t>Jr. "A", Havana, CUB, 1/26/01</t>
  </si>
  <si>
    <t>Hagamen, Timothy</t>
  </si>
  <si>
    <t>Jr. "A", Havana, CUB, 1/27/01</t>
  </si>
  <si>
    <t>Verigan, William</t>
  </si>
  <si>
    <t>Sr. "B", Mülheim, GER, 1/28/01 (SF=0.722)</t>
  </si>
  <si>
    <t>Rake, Madeline</t>
  </si>
  <si>
    <t>Jr. "A", Waldkirch, GER, 2/4/01</t>
  </si>
  <si>
    <t>Jr. "A", Como, ITA, 2/5/01</t>
  </si>
  <si>
    <t>Schlaepfer, Ian</t>
  </si>
  <si>
    <t>Jr. "A", Mödling, AUT, 2/10/01</t>
  </si>
  <si>
    <t>Jr. "A", Logroño, SPA, 2/4/01</t>
  </si>
  <si>
    <t>2001 JNR JO's</t>
  </si>
  <si>
    <t>Creutzburg, Robert C</t>
  </si>
  <si>
    <t>Niedermeyer, Edward W</t>
  </si>
  <si>
    <t>Alexander, Michael W</t>
  </si>
  <si>
    <t>Adjemian, Aaron E</t>
  </si>
  <si>
    <t>Hohensee, Douglas G</t>
  </si>
  <si>
    <t>Schibilia, Jesse A</t>
  </si>
  <si>
    <t>McConkey, Eric N</t>
  </si>
  <si>
    <t>Waddoups, Andrew N</t>
  </si>
  <si>
    <t>Mitchell, John-Paul</t>
  </si>
  <si>
    <t>exc</t>
  </si>
  <si>
    <t>Albers, Franziska</t>
  </si>
  <si>
    <t>Cox, Jescika M</t>
  </si>
  <si>
    <t>Cillo, Anna K</t>
  </si>
  <si>
    <t>Nacey, Marla</t>
  </si>
  <si>
    <t>Browne, Jeanne L</t>
  </si>
  <si>
    <t>Ahmad, Sameen I</t>
  </si>
  <si>
    <t>Willock, Lauren W</t>
  </si>
  <si>
    <t>Willette, Doris E</t>
  </si>
  <si>
    <t>Wang, Natalie</t>
  </si>
  <si>
    <t>Walker, Lauren C</t>
  </si>
  <si>
    <t>Svengsouk, Jocelyn L</t>
  </si>
  <si>
    <t>Symonds, Samantha L</t>
  </si>
  <si>
    <t>Kloepper, Benjamin J</t>
  </si>
  <si>
    <t>Kragh, Sam E</t>
  </si>
  <si>
    <t>Huang, Howard</t>
  </si>
  <si>
    <t>Angert, Adam T</t>
  </si>
  <si>
    <t>Leighton, James B</t>
  </si>
  <si>
    <t>Smith, Dwayne</t>
  </si>
  <si>
    <t>Paige, Stephanie</t>
  </si>
  <si>
    <t>Davis, Anika L</t>
  </si>
  <si>
    <t>Wright, Carolyn M</t>
  </si>
  <si>
    <t>Lange, Michelle L</t>
  </si>
  <si>
    <t>Phillips, Lauren</t>
  </si>
  <si>
    <t>Zich, Matthew</t>
  </si>
  <si>
    <t>Goldfeder, Misha</t>
  </si>
  <si>
    <t>Ferrer, Ivana *</t>
  </si>
  <si>
    <t>Jr. "A", Limoges, FRA, 2/18/01</t>
  </si>
  <si>
    <t>Jr. "A", Dourdan, FRA, 2/25/01</t>
  </si>
  <si>
    <t>Jr "A", Dourdan, FRA, 2/25/01</t>
  </si>
  <si>
    <t>Jr. "A", Burgos, ESP, 3/3/01</t>
  </si>
  <si>
    <t>French, Tim</t>
  </si>
  <si>
    <t xml:space="preserve">Cavan, James </t>
  </si>
  <si>
    <t>Sr. "A", Budapest, HUN, 3/4/01 (SF=2.000)</t>
  </si>
  <si>
    <t>Brosnan, Heather J</t>
  </si>
  <si>
    <t>Jr. "A", Frascati, ITA, 11/26/00</t>
  </si>
  <si>
    <t>Sr. "A", Foggia, ITA, 3/18/01 (SF=2.000)</t>
  </si>
  <si>
    <t>Sr. "A", Peabody, MA, 4/1/01 (SF=2.000)</t>
  </si>
  <si>
    <t>Junior Worlds, Gdansk, POL, 4/12/01</t>
  </si>
  <si>
    <t>Junior Worlds, Gdansk, POL, 4/13/01</t>
  </si>
  <si>
    <t>14T</t>
  </si>
  <si>
    <t>Apr 2001 DV1</t>
  </si>
  <si>
    <t>Patterson, Hunter</t>
  </si>
  <si>
    <t>Finkel, Kelsey</t>
  </si>
  <si>
    <t>Sr. "A", Madrid, ESP, 5/13/01 (SF=1.285)</t>
  </si>
  <si>
    <t>Sr. "A", Tauberbischofsheim, GER, 6/9/01 (SF=2.000)</t>
  </si>
  <si>
    <t>Sr. "A", Havana, CUB, 6/22/01 (SF=1.754)</t>
  </si>
  <si>
    <t>Sr. "A", Havana, CUB, 6/24/01 (SF=1.476)</t>
  </si>
  <si>
    <t>Group II International Points</t>
  </si>
  <si>
    <t>2001 U19's</t>
  </si>
  <si>
    <t>Summer&lt;BR&gt;2001&lt;BR&gt;U19</t>
  </si>
  <si>
    <t>Nov 2000&lt;BR&gt;JUNIOR%Nov 2001&lt;BR&gt;JUNIOR</t>
  </si>
  <si>
    <t>Jan 2001&lt;BR&gt;JUNIOR%Jan 2002&lt;BR&gt;JUNIOR</t>
  </si>
  <si>
    <t>2001 JO^s&lt;BR&gt;JUNIOR%2002 JO^s&lt;BR&gt;JUNIOR</t>
  </si>
  <si>
    <t>2001 DIV I</t>
  </si>
  <si>
    <t>Bernstein, Justin S</t>
  </si>
  <si>
    <t>Liberman, Isaac B</t>
  </si>
  <si>
    <t>Igoe, Bryon F</t>
  </si>
  <si>
    <t>Berkowsky, Jonathan E</t>
  </si>
  <si>
    <t>Frey, Cassandra</t>
  </si>
  <si>
    <t>Vincent, Angela M</t>
  </si>
  <si>
    <t>Erlandson, Erika E</t>
  </si>
  <si>
    <t>Baratta, Emma L</t>
  </si>
  <si>
    <t>Carbone, Matthew</t>
  </si>
  <si>
    <t>Chen, Calvin</t>
  </si>
  <si>
    <t>Hendricks, Benjamin J</t>
  </si>
  <si>
    <t>Tovbis, Ilya</t>
  </si>
  <si>
    <t>Kershaw, Clinton E</t>
  </si>
  <si>
    <t>Wunderlich, Sam R</t>
  </si>
  <si>
    <t>Miner, Parker J</t>
  </si>
  <si>
    <t>Galanter, Craig R</t>
  </si>
  <si>
    <t>Kantor, Rachel M</t>
  </si>
  <si>
    <t>Nott, Adrienne M</t>
  </si>
  <si>
    <t>Alicea, Pilar C. M</t>
  </si>
  <si>
    <t>Kaneshige, Christina</t>
  </si>
  <si>
    <t>Howard, Lindsey L</t>
  </si>
  <si>
    <t>Sr. "A", Havana, CUB, 6/22/01 (SF=1.563)</t>
  </si>
  <si>
    <t>Blackburne IV, George</t>
  </si>
  <si>
    <t>Howard, Greg E</t>
  </si>
  <si>
    <t>Chang, Frederic</t>
  </si>
  <si>
    <t>Bouloubasis, Matthew J</t>
  </si>
  <si>
    <t>Hurme, Tommi K</t>
  </si>
  <si>
    <t>Pickard, Galen E</t>
  </si>
  <si>
    <t>Galvin, Matthew</t>
  </si>
  <si>
    <t>Rubrecht, Ward B</t>
  </si>
  <si>
    <t>Mendel, Lucy 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</si>
</sst>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.000"/>
    <numFmt numFmtId="174" formatCode="0_);\(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color indexed="12"/>
      <name val="Arial Narrow"/>
      <family val="2"/>
    </font>
    <font>
      <u val="single"/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u val="single"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1" xfId="0" applyFont="1" applyBorder="1" applyAlignment="1">
      <alignment horizontal="centerContinuous" vertical="top"/>
    </xf>
    <xf numFmtId="0" fontId="6" fillId="0" borderId="1" xfId="0" applyFont="1" applyBorder="1" applyAlignment="1">
      <alignment horizontal="centerContinuous" vertical="top"/>
    </xf>
    <xf numFmtId="0" fontId="6" fillId="0" borderId="2" xfId="0" applyFont="1" applyBorder="1" applyAlignment="1">
      <alignment horizontal="centerContinuous" vertical="top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 horizontal="centerContinuous"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2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1" xfId="0" applyFont="1" applyBorder="1" applyAlignment="1">
      <alignment horizontal="centerContinuous"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 quotePrefix="1">
      <alignment horizontal="centerContinuous"/>
    </xf>
    <xf numFmtId="0" fontId="9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Continuous" vertical="top"/>
    </xf>
    <xf numFmtId="174" fontId="4" fillId="0" borderId="1" xfId="0" applyNumberFormat="1" applyFont="1" applyBorder="1" applyAlignment="1">
      <alignment horizontal="centerContinuous" vertical="top"/>
    </xf>
    <xf numFmtId="174" fontId="4" fillId="0" borderId="0" xfId="0" applyNumberFormat="1" applyFont="1" applyBorder="1" applyAlignment="1">
      <alignment horizontal="centerContinuous" vertical="top"/>
    </xf>
    <xf numFmtId="174" fontId="4" fillId="0" borderId="2" xfId="0" applyNumberFormat="1" applyFont="1" applyBorder="1" applyAlignment="1">
      <alignment horizontal="centerContinuous" vertical="top"/>
    </xf>
    <xf numFmtId="174" fontId="4" fillId="0" borderId="1" xfId="0" applyNumberFormat="1" applyFont="1" applyBorder="1" applyAlignment="1">
      <alignment horizontal="left" vertical="top"/>
    </xf>
    <xf numFmtId="174" fontId="4" fillId="0" borderId="1" xfId="0" applyNumberFormat="1" applyFont="1" applyBorder="1" applyAlignment="1">
      <alignment horizontal="right" vertical="top"/>
    </xf>
    <xf numFmtId="174" fontId="4" fillId="0" borderId="0" xfId="0" applyNumberFormat="1" applyFont="1" applyBorder="1" applyAlignment="1">
      <alignment horizontal="right" vertical="top"/>
    </xf>
    <xf numFmtId="174" fontId="4" fillId="0" borderId="2" xfId="0" applyNumberFormat="1" applyFont="1" applyBorder="1" applyAlignment="1">
      <alignment horizontal="right" vertical="top"/>
    </xf>
    <xf numFmtId="174" fontId="4" fillId="0" borderId="1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2" xfId="0" applyNumberFormat="1" applyFont="1" applyBorder="1" applyAlignment="1">
      <alignment horizontal="right"/>
    </xf>
    <xf numFmtId="174" fontId="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173" fontId="0" fillId="0" borderId="0" xfId="0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4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eni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 Tables"/>
      <sheetName val="CountryCodes"/>
    </sheetNames>
    <sheetDataSet>
      <sheetData sheetId="0">
        <row r="2">
          <cell r="B2" t="str">
            <v>A</v>
          </cell>
          <cell r="C2" t="str">
            <v>B</v>
          </cell>
          <cell r="D2" t="str">
            <v>C</v>
          </cell>
          <cell r="E2" t="str">
            <v>D</v>
          </cell>
          <cell r="F2" t="str">
            <v>E</v>
          </cell>
          <cell r="G2" t="str">
            <v>E1</v>
          </cell>
          <cell r="H2" t="str">
            <v>F</v>
          </cell>
          <cell r="I2" t="str">
            <v>G</v>
          </cell>
          <cell r="J2" t="str">
            <v>H</v>
          </cell>
          <cell r="K2" t="str">
            <v>H1</v>
          </cell>
          <cell r="L2" t="str">
            <v>I</v>
          </cell>
          <cell r="M2" t="str">
            <v>J</v>
          </cell>
          <cell r="N2" t="str">
            <v>K</v>
          </cell>
          <cell r="O2" t="str">
            <v>L</v>
          </cell>
          <cell r="P2" t="str">
            <v>M</v>
          </cell>
          <cell r="Q2" t="str">
            <v>N</v>
          </cell>
          <cell r="R2" t="str">
            <v>W1</v>
          </cell>
          <cell r="S2" t="str">
            <v>Z1</v>
          </cell>
        </row>
        <row r="3"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W3">
            <v>1982</v>
          </cell>
        </row>
        <row r="4">
          <cell r="A4">
            <v>1</v>
          </cell>
          <cell r="B4">
            <v>100</v>
          </cell>
          <cell r="C4">
            <v>200</v>
          </cell>
          <cell r="D4">
            <v>400</v>
          </cell>
          <cell r="E4">
            <v>400</v>
          </cell>
          <cell r="F4">
            <v>600</v>
          </cell>
          <cell r="G4">
            <v>500</v>
          </cell>
          <cell r="H4">
            <v>600</v>
          </cell>
          <cell r="I4">
            <v>1000</v>
          </cell>
          <cell r="J4">
            <v>1000</v>
          </cell>
          <cell r="K4">
            <v>1200</v>
          </cell>
          <cell r="L4">
            <v>600</v>
          </cell>
          <cell r="M4">
            <v>400</v>
          </cell>
          <cell r="N4">
            <v>700</v>
          </cell>
          <cell r="O4">
            <v>800</v>
          </cell>
          <cell r="P4">
            <v>600</v>
          </cell>
          <cell r="Q4">
            <v>1200</v>
          </cell>
          <cell r="R4">
            <v>500</v>
          </cell>
          <cell r="S4">
            <v>1000</v>
          </cell>
          <cell r="W4">
            <v>1985</v>
          </cell>
        </row>
        <row r="5">
          <cell r="A5">
            <v>1.25</v>
          </cell>
          <cell r="B5">
            <v>100</v>
          </cell>
          <cell r="C5">
            <v>200</v>
          </cell>
          <cell r="D5">
            <v>400</v>
          </cell>
          <cell r="E5">
            <v>400</v>
          </cell>
          <cell r="F5">
            <v>600</v>
          </cell>
          <cell r="G5">
            <v>500</v>
          </cell>
          <cell r="H5">
            <v>600</v>
          </cell>
          <cell r="I5">
            <v>1000</v>
          </cell>
          <cell r="J5">
            <v>1000</v>
          </cell>
          <cell r="K5">
            <v>1200</v>
          </cell>
          <cell r="L5">
            <v>600</v>
          </cell>
          <cell r="M5">
            <v>400</v>
          </cell>
          <cell r="N5">
            <v>700</v>
          </cell>
          <cell r="O5">
            <v>800</v>
          </cell>
          <cell r="P5">
            <v>600</v>
          </cell>
          <cell r="Q5">
            <v>1200</v>
          </cell>
          <cell r="R5">
            <v>500</v>
          </cell>
          <cell r="S5">
            <v>1000</v>
          </cell>
        </row>
        <row r="6">
          <cell r="A6">
            <v>1.33</v>
          </cell>
          <cell r="B6">
            <v>100</v>
          </cell>
          <cell r="C6">
            <v>200</v>
          </cell>
          <cell r="D6">
            <v>400</v>
          </cell>
          <cell r="E6">
            <v>400</v>
          </cell>
          <cell r="F6">
            <v>600</v>
          </cell>
          <cell r="G6">
            <v>500</v>
          </cell>
          <cell r="H6">
            <v>600</v>
          </cell>
          <cell r="I6">
            <v>1000</v>
          </cell>
          <cell r="J6">
            <v>1000</v>
          </cell>
          <cell r="K6">
            <v>1200</v>
          </cell>
          <cell r="L6">
            <v>600</v>
          </cell>
          <cell r="M6">
            <v>400</v>
          </cell>
          <cell r="N6">
            <v>700</v>
          </cell>
          <cell r="O6">
            <v>800</v>
          </cell>
          <cell r="P6">
            <v>600</v>
          </cell>
          <cell r="Q6">
            <v>1200</v>
          </cell>
          <cell r="R6">
            <v>500</v>
          </cell>
          <cell r="S6">
            <v>1000</v>
          </cell>
        </row>
        <row r="7">
          <cell r="A7">
            <v>1.5</v>
          </cell>
          <cell r="B7">
            <v>100</v>
          </cell>
          <cell r="C7">
            <v>200</v>
          </cell>
          <cell r="D7">
            <v>400</v>
          </cell>
          <cell r="E7">
            <v>400</v>
          </cell>
          <cell r="F7">
            <v>600</v>
          </cell>
          <cell r="G7">
            <v>500</v>
          </cell>
          <cell r="H7">
            <v>600</v>
          </cell>
          <cell r="I7">
            <v>1000</v>
          </cell>
          <cell r="J7">
            <v>1000</v>
          </cell>
          <cell r="K7">
            <v>1200</v>
          </cell>
          <cell r="L7">
            <v>600</v>
          </cell>
          <cell r="M7">
            <v>400</v>
          </cell>
          <cell r="N7">
            <v>700</v>
          </cell>
          <cell r="O7">
            <v>800</v>
          </cell>
          <cell r="P7">
            <v>600</v>
          </cell>
          <cell r="Q7">
            <v>1200</v>
          </cell>
          <cell r="R7">
            <v>500</v>
          </cell>
          <cell r="S7">
            <v>1000</v>
          </cell>
        </row>
        <row r="8">
          <cell r="A8">
            <v>2</v>
          </cell>
          <cell r="B8">
            <v>92</v>
          </cell>
          <cell r="C8">
            <v>184</v>
          </cell>
          <cell r="D8">
            <v>368</v>
          </cell>
          <cell r="E8">
            <v>368</v>
          </cell>
          <cell r="F8">
            <v>552</v>
          </cell>
          <cell r="G8">
            <v>460</v>
          </cell>
          <cell r="H8">
            <v>552</v>
          </cell>
          <cell r="I8">
            <v>920</v>
          </cell>
          <cell r="J8">
            <v>920</v>
          </cell>
          <cell r="K8">
            <v>1104</v>
          </cell>
          <cell r="L8">
            <v>552</v>
          </cell>
          <cell r="M8">
            <v>368</v>
          </cell>
          <cell r="N8">
            <v>644</v>
          </cell>
          <cell r="O8">
            <v>736</v>
          </cell>
          <cell r="P8">
            <v>552</v>
          </cell>
          <cell r="Q8">
            <v>1104</v>
          </cell>
          <cell r="R8">
            <v>460</v>
          </cell>
          <cell r="S8">
            <v>925</v>
          </cell>
        </row>
        <row r="9">
          <cell r="A9">
            <v>2.25</v>
          </cell>
          <cell r="B9">
            <v>81.75</v>
          </cell>
          <cell r="C9">
            <v>166</v>
          </cell>
          <cell r="D9">
            <v>332</v>
          </cell>
          <cell r="E9">
            <v>332</v>
          </cell>
          <cell r="F9">
            <v>498</v>
          </cell>
          <cell r="G9">
            <v>415</v>
          </cell>
          <cell r="H9">
            <v>498</v>
          </cell>
          <cell r="I9">
            <v>830</v>
          </cell>
          <cell r="J9">
            <v>830</v>
          </cell>
          <cell r="K9">
            <v>996</v>
          </cell>
          <cell r="L9">
            <v>498</v>
          </cell>
          <cell r="M9">
            <v>332</v>
          </cell>
          <cell r="N9">
            <v>581</v>
          </cell>
          <cell r="O9">
            <v>664</v>
          </cell>
          <cell r="P9">
            <v>498</v>
          </cell>
          <cell r="Q9">
            <v>996</v>
          </cell>
          <cell r="R9">
            <v>416.88</v>
          </cell>
          <cell r="S9">
            <v>840</v>
          </cell>
        </row>
        <row r="10">
          <cell r="A10">
            <v>2.33</v>
          </cell>
          <cell r="B10">
            <v>85.67</v>
          </cell>
          <cell r="C10">
            <v>174.67</v>
          </cell>
          <cell r="D10">
            <v>349.33</v>
          </cell>
          <cell r="E10">
            <v>349.33</v>
          </cell>
          <cell r="F10">
            <v>524</v>
          </cell>
          <cell r="G10">
            <v>436.67</v>
          </cell>
          <cell r="H10">
            <v>524</v>
          </cell>
          <cell r="I10">
            <v>873.33</v>
          </cell>
          <cell r="J10">
            <v>873.33</v>
          </cell>
          <cell r="K10">
            <v>1048</v>
          </cell>
          <cell r="L10">
            <v>524</v>
          </cell>
          <cell r="M10">
            <v>349.33</v>
          </cell>
          <cell r="N10">
            <v>611.33</v>
          </cell>
          <cell r="O10">
            <v>698.67</v>
          </cell>
          <cell r="P10">
            <v>524</v>
          </cell>
          <cell r="Q10">
            <v>1048</v>
          </cell>
          <cell r="R10">
            <v>439.17</v>
          </cell>
          <cell r="S10">
            <v>868.33</v>
          </cell>
        </row>
        <row r="11">
          <cell r="A11">
            <v>2.5</v>
          </cell>
          <cell r="B11">
            <v>88.5</v>
          </cell>
          <cell r="C11">
            <v>177</v>
          </cell>
          <cell r="D11">
            <v>354</v>
          </cell>
          <cell r="E11">
            <v>354</v>
          </cell>
          <cell r="F11">
            <v>531</v>
          </cell>
          <cell r="G11">
            <v>442.5</v>
          </cell>
          <cell r="H11">
            <v>531</v>
          </cell>
          <cell r="I11">
            <v>885</v>
          </cell>
          <cell r="J11">
            <v>885</v>
          </cell>
          <cell r="K11">
            <v>1062</v>
          </cell>
          <cell r="L11">
            <v>531</v>
          </cell>
          <cell r="M11">
            <v>354</v>
          </cell>
          <cell r="N11">
            <v>619.5</v>
          </cell>
          <cell r="O11">
            <v>708</v>
          </cell>
          <cell r="P11">
            <v>531</v>
          </cell>
          <cell r="Q11">
            <v>1062</v>
          </cell>
          <cell r="R11">
            <v>446.25</v>
          </cell>
          <cell r="S11">
            <v>882.5</v>
          </cell>
        </row>
        <row r="12">
          <cell r="A12">
            <v>3</v>
          </cell>
          <cell r="B12">
            <v>85</v>
          </cell>
          <cell r="C12">
            <v>170</v>
          </cell>
          <cell r="D12">
            <v>340</v>
          </cell>
          <cell r="E12">
            <v>340</v>
          </cell>
          <cell r="F12">
            <v>510</v>
          </cell>
          <cell r="G12">
            <v>425</v>
          </cell>
          <cell r="H12">
            <v>510</v>
          </cell>
          <cell r="I12">
            <v>850</v>
          </cell>
          <cell r="J12">
            <v>850</v>
          </cell>
          <cell r="K12">
            <v>1020</v>
          </cell>
          <cell r="L12">
            <v>510</v>
          </cell>
          <cell r="M12">
            <v>340</v>
          </cell>
          <cell r="N12">
            <v>595</v>
          </cell>
          <cell r="O12">
            <v>680</v>
          </cell>
          <cell r="P12">
            <v>510</v>
          </cell>
          <cell r="Q12">
            <v>1020</v>
          </cell>
          <cell r="R12">
            <v>432.5</v>
          </cell>
          <cell r="S12">
            <v>840</v>
          </cell>
        </row>
        <row r="13">
          <cell r="A13">
            <v>3.25</v>
          </cell>
          <cell r="B13">
            <v>76.13</v>
          </cell>
          <cell r="C13">
            <v>154.75</v>
          </cell>
          <cell r="D13">
            <v>309.5</v>
          </cell>
          <cell r="E13">
            <v>309.5</v>
          </cell>
          <cell r="F13">
            <v>464.25</v>
          </cell>
          <cell r="G13">
            <v>386.88</v>
          </cell>
          <cell r="H13">
            <v>464.25</v>
          </cell>
          <cell r="I13">
            <v>773.75</v>
          </cell>
          <cell r="J13">
            <v>773.75</v>
          </cell>
          <cell r="K13">
            <v>928.5</v>
          </cell>
          <cell r="L13">
            <v>464.25</v>
          </cell>
          <cell r="M13">
            <v>309.5</v>
          </cell>
          <cell r="N13">
            <v>541.63</v>
          </cell>
          <cell r="O13">
            <v>619</v>
          </cell>
          <cell r="P13">
            <v>464.25</v>
          </cell>
          <cell r="Q13">
            <v>928.5</v>
          </cell>
          <cell r="R13">
            <v>388.75</v>
          </cell>
          <cell r="S13">
            <v>792.5</v>
          </cell>
        </row>
        <row r="14">
          <cell r="A14">
            <v>3.33</v>
          </cell>
          <cell r="B14">
            <v>78.33</v>
          </cell>
          <cell r="C14">
            <v>160</v>
          </cell>
          <cell r="D14">
            <v>320</v>
          </cell>
          <cell r="E14">
            <v>320</v>
          </cell>
          <cell r="F14">
            <v>480</v>
          </cell>
          <cell r="G14">
            <v>400</v>
          </cell>
          <cell r="H14">
            <v>480</v>
          </cell>
          <cell r="I14">
            <v>800</v>
          </cell>
          <cell r="J14">
            <v>800</v>
          </cell>
          <cell r="K14">
            <v>960</v>
          </cell>
          <cell r="L14">
            <v>480</v>
          </cell>
          <cell r="M14">
            <v>320</v>
          </cell>
          <cell r="N14">
            <v>560</v>
          </cell>
          <cell r="O14">
            <v>640</v>
          </cell>
          <cell r="P14">
            <v>480</v>
          </cell>
          <cell r="Q14">
            <v>960</v>
          </cell>
          <cell r="R14">
            <v>402.5</v>
          </cell>
          <cell r="S14">
            <v>811.67</v>
          </cell>
        </row>
        <row r="15">
          <cell r="A15">
            <v>3.5</v>
          </cell>
          <cell r="B15">
            <v>82.5</v>
          </cell>
          <cell r="C15">
            <v>170</v>
          </cell>
          <cell r="D15">
            <v>340</v>
          </cell>
          <cell r="E15">
            <v>340</v>
          </cell>
          <cell r="F15">
            <v>510</v>
          </cell>
          <cell r="G15">
            <v>425</v>
          </cell>
          <cell r="H15">
            <v>510</v>
          </cell>
          <cell r="I15">
            <v>850</v>
          </cell>
          <cell r="J15">
            <v>850</v>
          </cell>
          <cell r="K15">
            <v>1020</v>
          </cell>
          <cell r="L15">
            <v>510</v>
          </cell>
          <cell r="M15">
            <v>340</v>
          </cell>
          <cell r="N15">
            <v>595</v>
          </cell>
          <cell r="O15">
            <v>680</v>
          </cell>
          <cell r="P15">
            <v>510</v>
          </cell>
          <cell r="Q15">
            <v>1020</v>
          </cell>
          <cell r="R15">
            <v>428.75</v>
          </cell>
          <cell r="S15">
            <v>840</v>
          </cell>
        </row>
        <row r="16">
          <cell r="A16">
            <v>4</v>
          </cell>
          <cell r="B16">
            <v>80</v>
          </cell>
          <cell r="C16">
            <v>170</v>
          </cell>
          <cell r="D16">
            <v>340</v>
          </cell>
          <cell r="E16">
            <v>340</v>
          </cell>
          <cell r="F16">
            <v>510</v>
          </cell>
          <cell r="G16">
            <v>425</v>
          </cell>
          <cell r="H16">
            <v>510</v>
          </cell>
          <cell r="I16">
            <v>850</v>
          </cell>
          <cell r="J16">
            <v>850</v>
          </cell>
          <cell r="K16">
            <v>1020</v>
          </cell>
          <cell r="L16">
            <v>510</v>
          </cell>
          <cell r="M16">
            <v>340</v>
          </cell>
          <cell r="N16">
            <v>595</v>
          </cell>
          <cell r="O16">
            <v>680</v>
          </cell>
          <cell r="P16">
            <v>510</v>
          </cell>
          <cell r="Q16">
            <v>1020</v>
          </cell>
          <cell r="R16">
            <v>425</v>
          </cell>
          <cell r="S16">
            <v>840</v>
          </cell>
        </row>
        <row r="17">
          <cell r="A17">
            <v>4.25</v>
          </cell>
          <cell r="B17">
            <v>72.13</v>
          </cell>
          <cell r="C17">
            <v>146.75</v>
          </cell>
          <cell r="D17">
            <v>293.5</v>
          </cell>
          <cell r="E17">
            <v>293.5</v>
          </cell>
          <cell r="F17">
            <v>440.25</v>
          </cell>
          <cell r="G17">
            <v>366.88</v>
          </cell>
          <cell r="H17">
            <v>440.25</v>
          </cell>
          <cell r="I17">
            <v>733.75</v>
          </cell>
          <cell r="J17">
            <v>733.75</v>
          </cell>
          <cell r="K17">
            <v>880.5</v>
          </cell>
          <cell r="L17">
            <v>440.25</v>
          </cell>
          <cell r="M17">
            <v>293.5</v>
          </cell>
          <cell r="N17">
            <v>513.63</v>
          </cell>
          <cell r="O17">
            <v>587</v>
          </cell>
          <cell r="P17">
            <v>440.25</v>
          </cell>
          <cell r="Q17">
            <v>880.5</v>
          </cell>
          <cell r="R17">
            <v>366.88</v>
          </cell>
          <cell r="S17">
            <v>761.25</v>
          </cell>
        </row>
        <row r="18">
          <cell r="A18">
            <v>4.33</v>
          </cell>
          <cell r="B18">
            <v>73.17</v>
          </cell>
          <cell r="C18">
            <v>149.67</v>
          </cell>
          <cell r="D18">
            <v>299.33</v>
          </cell>
          <cell r="E18">
            <v>299.33</v>
          </cell>
          <cell r="F18">
            <v>449</v>
          </cell>
          <cell r="G18">
            <v>374.17</v>
          </cell>
          <cell r="H18">
            <v>449</v>
          </cell>
          <cell r="I18">
            <v>748.33</v>
          </cell>
          <cell r="J18">
            <v>748.33</v>
          </cell>
          <cell r="K18">
            <v>898</v>
          </cell>
          <cell r="L18">
            <v>449</v>
          </cell>
          <cell r="M18">
            <v>299.33</v>
          </cell>
          <cell r="N18">
            <v>523.83</v>
          </cell>
          <cell r="O18">
            <v>598.67</v>
          </cell>
          <cell r="P18">
            <v>449</v>
          </cell>
          <cell r="Q18">
            <v>898</v>
          </cell>
          <cell r="R18">
            <v>374.17</v>
          </cell>
          <cell r="S18">
            <v>776.67</v>
          </cell>
        </row>
        <row r="19">
          <cell r="A19">
            <v>4.5</v>
          </cell>
          <cell r="B19">
            <v>75</v>
          </cell>
          <cell r="C19">
            <v>155</v>
          </cell>
          <cell r="D19">
            <v>310</v>
          </cell>
          <cell r="E19">
            <v>310</v>
          </cell>
          <cell r="F19">
            <v>465</v>
          </cell>
          <cell r="G19">
            <v>387.5</v>
          </cell>
          <cell r="H19">
            <v>465</v>
          </cell>
          <cell r="I19">
            <v>775</v>
          </cell>
          <cell r="J19">
            <v>775</v>
          </cell>
          <cell r="K19">
            <v>930</v>
          </cell>
          <cell r="L19">
            <v>465</v>
          </cell>
          <cell r="M19">
            <v>310</v>
          </cell>
          <cell r="N19">
            <v>542.5</v>
          </cell>
          <cell r="O19">
            <v>620</v>
          </cell>
          <cell r="P19">
            <v>465</v>
          </cell>
          <cell r="Q19">
            <v>930</v>
          </cell>
          <cell r="R19">
            <v>387.5</v>
          </cell>
          <cell r="S19">
            <v>797.5</v>
          </cell>
        </row>
        <row r="20">
          <cell r="A20">
            <v>5</v>
          </cell>
          <cell r="B20">
            <v>70</v>
          </cell>
          <cell r="C20">
            <v>140</v>
          </cell>
          <cell r="D20">
            <v>280</v>
          </cell>
          <cell r="E20">
            <v>280</v>
          </cell>
          <cell r="F20">
            <v>420</v>
          </cell>
          <cell r="G20">
            <v>350</v>
          </cell>
          <cell r="H20">
            <v>420</v>
          </cell>
          <cell r="I20">
            <v>700</v>
          </cell>
          <cell r="J20">
            <v>700</v>
          </cell>
          <cell r="K20">
            <v>840</v>
          </cell>
          <cell r="L20">
            <v>420</v>
          </cell>
          <cell r="M20">
            <v>280</v>
          </cell>
          <cell r="N20">
            <v>490</v>
          </cell>
          <cell r="O20">
            <v>560</v>
          </cell>
          <cell r="P20">
            <v>420</v>
          </cell>
          <cell r="Q20">
            <v>840</v>
          </cell>
          <cell r="R20">
            <v>350</v>
          </cell>
          <cell r="S20">
            <v>755</v>
          </cell>
        </row>
        <row r="21">
          <cell r="A21">
            <v>5.25</v>
          </cell>
          <cell r="B21">
            <v>69.25</v>
          </cell>
          <cell r="C21">
            <v>138.5</v>
          </cell>
          <cell r="D21">
            <v>277</v>
          </cell>
          <cell r="E21">
            <v>277</v>
          </cell>
          <cell r="F21">
            <v>415.5</v>
          </cell>
          <cell r="G21">
            <v>346.25</v>
          </cell>
          <cell r="H21">
            <v>415.5</v>
          </cell>
          <cell r="I21">
            <v>692.5</v>
          </cell>
          <cell r="J21">
            <v>692.5</v>
          </cell>
          <cell r="K21">
            <v>831</v>
          </cell>
          <cell r="L21">
            <v>415.5</v>
          </cell>
          <cell r="M21">
            <v>277</v>
          </cell>
          <cell r="N21">
            <v>484.75</v>
          </cell>
          <cell r="O21">
            <v>554</v>
          </cell>
          <cell r="P21">
            <v>415.5</v>
          </cell>
          <cell r="Q21">
            <v>831</v>
          </cell>
          <cell r="R21">
            <v>346.25</v>
          </cell>
          <cell r="S21">
            <v>725</v>
          </cell>
        </row>
        <row r="22">
          <cell r="A22">
            <v>5.33</v>
          </cell>
          <cell r="B22">
            <v>69.5</v>
          </cell>
          <cell r="C22">
            <v>139</v>
          </cell>
          <cell r="D22">
            <v>278</v>
          </cell>
          <cell r="E22">
            <v>278</v>
          </cell>
          <cell r="F22">
            <v>417</v>
          </cell>
          <cell r="G22">
            <v>347.5</v>
          </cell>
          <cell r="H22">
            <v>417</v>
          </cell>
          <cell r="I22">
            <v>695</v>
          </cell>
          <cell r="J22">
            <v>695</v>
          </cell>
          <cell r="K22">
            <v>834</v>
          </cell>
          <cell r="L22">
            <v>417</v>
          </cell>
          <cell r="M22">
            <v>278</v>
          </cell>
          <cell r="N22">
            <v>486.5</v>
          </cell>
          <cell r="O22">
            <v>556</v>
          </cell>
          <cell r="P22">
            <v>417</v>
          </cell>
          <cell r="Q22">
            <v>834</v>
          </cell>
          <cell r="R22">
            <v>347.5</v>
          </cell>
          <cell r="S22">
            <v>735</v>
          </cell>
        </row>
        <row r="23">
          <cell r="A23">
            <v>5.5</v>
          </cell>
          <cell r="B23">
            <v>69.75</v>
          </cell>
          <cell r="C23">
            <v>139.5</v>
          </cell>
          <cell r="D23">
            <v>279</v>
          </cell>
          <cell r="E23">
            <v>279</v>
          </cell>
          <cell r="F23">
            <v>418.5</v>
          </cell>
          <cell r="G23">
            <v>348.75</v>
          </cell>
          <cell r="H23">
            <v>418.5</v>
          </cell>
          <cell r="I23">
            <v>697.5</v>
          </cell>
          <cell r="J23">
            <v>697.5</v>
          </cell>
          <cell r="K23">
            <v>837</v>
          </cell>
          <cell r="L23">
            <v>418.5</v>
          </cell>
          <cell r="M23">
            <v>279</v>
          </cell>
          <cell r="N23">
            <v>488.25</v>
          </cell>
          <cell r="O23">
            <v>558</v>
          </cell>
          <cell r="P23">
            <v>418.5</v>
          </cell>
          <cell r="Q23">
            <v>837</v>
          </cell>
          <cell r="R23">
            <v>348.75</v>
          </cell>
          <cell r="S23">
            <v>745</v>
          </cell>
        </row>
        <row r="24">
          <cell r="A24">
            <v>6</v>
          </cell>
          <cell r="B24">
            <v>69.5</v>
          </cell>
          <cell r="C24">
            <v>139</v>
          </cell>
          <cell r="D24">
            <v>278</v>
          </cell>
          <cell r="E24">
            <v>278</v>
          </cell>
          <cell r="F24">
            <v>417</v>
          </cell>
          <cell r="G24">
            <v>347.5</v>
          </cell>
          <cell r="H24">
            <v>417</v>
          </cell>
          <cell r="I24">
            <v>695</v>
          </cell>
          <cell r="J24">
            <v>695</v>
          </cell>
          <cell r="K24">
            <v>834</v>
          </cell>
          <cell r="L24">
            <v>417</v>
          </cell>
          <cell r="M24">
            <v>278</v>
          </cell>
          <cell r="N24">
            <v>486.5</v>
          </cell>
          <cell r="O24">
            <v>556</v>
          </cell>
          <cell r="P24">
            <v>417</v>
          </cell>
          <cell r="Q24">
            <v>834</v>
          </cell>
          <cell r="R24">
            <v>347.5</v>
          </cell>
          <cell r="S24">
            <v>735</v>
          </cell>
        </row>
        <row r="25">
          <cell r="A25">
            <v>6.25</v>
          </cell>
          <cell r="B25">
            <v>65.13</v>
          </cell>
          <cell r="C25">
            <v>130.25</v>
          </cell>
          <cell r="D25">
            <v>260.5</v>
          </cell>
          <cell r="E25">
            <v>260.5</v>
          </cell>
          <cell r="F25">
            <v>390.75</v>
          </cell>
          <cell r="G25">
            <v>325.63</v>
          </cell>
          <cell r="H25">
            <v>390.75</v>
          </cell>
          <cell r="I25">
            <v>651.25</v>
          </cell>
          <cell r="J25">
            <v>651.25</v>
          </cell>
          <cell r="K25">
            <v>781.5</v>
          </cell>
          <cell r="L25">
            <v>390.75</v>
          </cell>
          <cell r="M25">
            <v>260.5</v>
          </cell>
          <cell r="N25">
            <v>455.88</v>
          </cell>
          <cell r="O25">
            <v>521</v>
          </cell>
          <cell r="P25">
            <v>390.75</v>
          </cell>
          <cell r="Q25">
            <v>781.5</v>
          </cell>
          <cell r="R25">
            <v>325.63</v>
          </cell>
          <cell r="S25">
            <v>691.25</v>
          </cell>
        </row>
        <row r="26">
          <cell r="A26">
            <v>6.33</v>
          </cell>
          <cell r="B26">
            <v>69</v>
          </cell>
          <cell r="C26">
            <v>138</v>
          </cell>
          <cell r="D26">
            <v>276</v>
          </cell>
          <cell r="E26">
            <v>276</v>
          </cell>
          <cell r="F26">
            <v>414</v>
          </cell>
          <cell r="G26">
            <v>345</v>
          </cell>
          <cell r="H26">
            <v>414</v>
          </cell>
          <cell r="I26">
            <v>690</v>
          </cell>
          <cell r="J26">
            <v>690</v>
          </cell>
          <cell r="K26">
            <v>828</v>
          </cell>
          <cell r="L26">
            <v>414</v>
          </cell>
          <cell r="M26">
            <v>276</v>
          </cell>
          <cell r="N26">
            <v>483</v>
          </cell>
          <cell r="O26">
            <v>552</v>
          </cell>
          <cell r="P26">
            <v>414</v>
          </cell>
          <cell r="Q26">
            <v>828</v>
          </cell>
          <cell r="R26">
            <v>345</v>
          </cell>
          <cell r="S26">
            <v>715</v>
          </cell>
        </row>
        <row r="27">
          <cell r="A27">
            <v>6.5</v>
          </cell>
          <cell r="B27">
            <v>69.25</v>
          </cell>
          <cell r="C27">
            <v>138.5</v>
          </cell>
          <cell r="D27">
            <v>277</v>
          </cell>
          <cell r="E27">
            <v>277</v>
          </cell>
          <cell r="F27">
            <v>415.5</v>
          </cell>
          <cell r="G27">
            <v>346.25</v>
          </cell>
          <cell r="H27">
            <v>415.5</v>
          </cell>
          <cell r="I27">
            <v>692.5</v>
          </cell>
          <cell r="J27">
            <v>692.5</v>
          </cell>
          <cell r="K27">
            <v>831</v>
          </cell>
          <cell r="L27">
            <v>415.5</v>
          </cell>
          <cell r="M27">
            <v>277</v>
          </cell>
          <cell r="N27">
            <v>484.75</v>
          </cell>
          <cell r="O27">
            <v>554</v>
          </cell>
          <cell r="P27">
            <v>415.5</v>
          </cell>
          <cell r="Q27">
            <v>831</v>
          </cell>
          <cell r="R27">
            <v>346.25</v>
          </cell>
          <cell r="S27">
            <v>725</v>
          </cell>
        </row>
        <row r="28">
          <cell r="A28">
            <v>7</v>
          </cell>
          <cell r="B28">
            <v>69</v>
          </cell>
          <cell r="C28">
            <v>138</v>
          </cell>
          <cell r="D28">
            <v>276</v>
          </cell>
          <cell r="E28">
            <v>276</v>
          </cell>
          <cell r="F28">
            <v>414</v>
          </cell>
          <cell r="G28">
            <v>345</v>
          </cell>
          <cell r="H28">
            <v>414</v>
          </cell>
          <cell r="I28">
            <v>690</v>
          </cell>
          <cell r="J28">
            <v>690</v>
          </cell>
          <cell r="K28">
            <v>828</v>
          </cell>
          <cell r="L28">
            <v>414</v>
          </cell>
          <cell r="M28">
            <v>276</v>
          </cell>
          <cell r="N28">
            <v>483</v>
          </cell>
          <cell r="O28">
            <v>552</v>
          </cell>
          <cell r="P28">
            <v>414</v>
          </cell>
          <cell r="Q28">
            <v>828</v>
          </cell>
          <cell r="R28">
            <v>345</v>
          </cell>
          <cell r="S28">
            <v>715</v>
          </cell>
        </row>
        <row r="29">
          <cell r="A29">
            <v>7.25</v>
          </cell>
          <cell r="B29">
            <v>61</v>
          </cell>
          <cell r="C29">
            <v>122</v>
          </cell>
          <cell r="D29">
            <v>244.25</v>
          </cell>
          <cell r="E29">
            <v>244.25</v>
          </cell>
          <cell r="F29">
            <v>366.38</v>
          </cell>
          <cell r="G29">
            <v>305.31</v>
          </cell>
          <cell r="H29">
            <v>366.5</v>
          </cell>
          <cell r="I29">
            <v>610</v>
          </cell>
          <cell r="J29">
            <v>610.75</v>
          </cell>
          <cell r="K29">
            <v>732</v>
          </cell>
          <cell r="L29">
            <v>366</v>
          </cell>
          <cell r="M29">
            <v>244</v>
          </cell>
          <cell r="N29">
            <v>427</v>
          </cell>
          <cell r="O29">
            <v>488</v>
          </cell>
          <cell r="P29">
            <v>366</v>
          </cell>
          <cell r="Q29">
            <v>732</v>
          </cell>
          <cell r="R29">
            <v>305</v>
          </cell>
          <cell r="S29">
            <v>658.75</v>
          </cell>
        </row>
        <row r="30">
          <cell r="A30">
            <v>7.33</v>
          </cell>
          <cell r="B30">
            <v>63.67</v>
          </cell>
          <cell r="C30">
            <v>127.33</v>
          </cell>
          <cell r="D30">
            <v>254.67</v>
          </cell>
          <cell r="E30">
            <v>254.67</v>
          </cell>
          <cell r="F30">
            <v>382</v>
          </cell>
          <cell r="G30">
            <v>318.33</v>
          </cell>
          <cell r="H30">
            <v>382</v>
          </cell>
          <cell r="I30">
            <v>636.67</v>
          </cell>
          <cell r="J30">
            <v>636.67</v>
          </cell>
          <cell r="K30">
            <v>764</v>
          </cell>
          <cell r="L30">
            <v>382</v>
          </cell>
          <cell r="M30">
            <v>254.67</v>
          </cell>
          <cell r="N30">
            <v>445.67</v>
          </cell>
          <cell r="O30">
            <v>509.33</v>
          </cell>
          <cell r="P30">
            <v>382</v>
          </cell>
          <cell r="Q30">
            <v>764</v>
          </cell>
          <cell r="R30">
            <v>318.33</v>
          </cell>
          <cell r="S30">
            <v>676.67</v>
          </cell>
        </row>
        <row r="31">
          <cell r="A31">
            <v>7.5</v>
          </cell>
          <cell r="B31">
            <v>68.75</v>
          </cell>
          <cell r="C31">
            <v>137.5</v>
          </cell>
          <cell r="D31">
            <v>275</v>
          </cell>
          <cell r="E31">
            <v>275</v>
          </cell>
          <cell r="F31">
            <v>412.5</v>
          </cell>
          <cell r="G31">
            <v>343.75</v>
          </cell>
          <cell r="H31">
            <v>412.5</v>
          </cell>
          <cell r="I31">
            <v>687.5</v>
          </cell>
          <cell r="J31">
            <v>687.5</v>
          </cell>
          <cell r="K31">
            <v>825</v>
          </cell>
          <cell r="L31">
            <v>412.5</v>
          </cell>
          <cell r="M31">
            <v>275</v>
          </cell>
          <cell r="N31">
            <v>481.25</v>
          </cell>
          <cell r="O31">
            <v>550</v>
          </cell>
          <cell r="P31">
            <v>412.5</v>
          </cell>
          <cell r="Q31">
            <v>825</v>
          </cell>
          <cell r="R31">
            <v>343.75</v>
          </cell>
          <cell r="S31">
            <v>705</v>
          </cell>
        </row>
        <row r="32">
          <cell r="A32">
            <v>8</v>
          </cell>
          <cell r="B32">
            <v>68.5</v>
          </cell>
          <cell r="C32">
            <v>137</v>
          </cell>
          <cell r="D32">
            <v>274</v>
          </cell>
          <cell r="E32">
            <v>274</v>
          </cell>
          <cell r="F32">
            <v>411</v>
          </cell>
          <cell r="G32">
            <v>342.5</v>
          </cell>
          <cell r="H32">
            <v>411</v>
          </cell>
          <cell r="I32">
            <v>685</v>
          </cell>
          <cell r="J32">
            <v>685</v>
          </cell>
          <cell r="K32">
            <v>822</v>
          </cell>
          <cell r="L32">
            <v>411</v>
          </cell>
          <cell r="M32">
            <v>274</v>
          </cell>
          <cell r="N32">
            <v>479.5</v>
          </cell>
          <cell r="O32">
            <v>548</v>
          </cell>
          <cell r="P32">
            <v>411</v>
          </cell>
          <cell r="Q32">
            <v>822</v>
          </cell>
          <cell r="R32">
            <v>342.5</v>
          </cell>
          <cell r="S32">
            <v>695</v>
          </cell>
        </row>
        <row r="33">
          <cell r="A33">
            <v>8.25</v>
          </cell>
          <cell r="B33">
            <v>56.88</v>
          </cell>
          <cell r="C33">
            <v>113.75</v>
          </cell>
          <cell r="D33">
            <v>228.25</v>
          </cell>
          <cell r="E33">
            <v>228.25</v>
          </cell>
          <cell r="F33">
            <v>342.38</v>
          </cell>
          <cell r="G33">
            <v>285.31</v>
          </cell>
          <cell r="H33">
            <v>342.75</v>
          </cell>
          <cell r="I33">
            <v>568.75</v>
          </cell>
          <cell r="J33">
            <v>571</v>
          </cell>
          <cell r="K33">
            <v>682.5</v>
          </cell>
          <cell r="L33">
            <v>341.25</v>
          </cell>
          <cell r="M33">
            <v>227.5</v>
          </cell>
          <cell r="N33">
            <v>398.13</v>
          </cell>
          <cell r="O33">
            <v>455</v>
          </cell>
          <cell r="P33">
            <v>341.25</v>
          </cell>
          <cell r="Q33">
            <v>682.5</v>
          </cell>
          <cell r="R33">
            <v>284.38</v>
          </cell>
          <cell r="S33">
            <v>627.5</v>
          </cell>
        </row>
        <row r="34">
          <cell r="A34">
            <v>8.33</v>
          </cell>
          <cell r="B34">
            <v>58.33</v>
          </cell>
          <cell r="C34">
            <v>116.67</v>
          </cell>
          <cell r="D34">
            <v>233.67</v>
          </cell>
          <cell r="E34">
            <v>233.67</v>
          </cell>
          <cell r="F34">
            <v>350.5</v>
          </cell>
          <cell r="G34">
            <v>292.08</v>
          </cell>
          <cell r="H34">
            <v>350.67</v>
          </cell>
          <cell r="I34">
            <v>583.33</v>
          </cell>
          <cell r="J34">
            <v>584.33</v>
          </cell>
          <cell r="K34">
            <v>700</v>
          </cell>
          <cell r="L34">
            <v>350</v>
          </cell>
          <cell r="M34">
            <v>233.33</v>
          </cell>
          <cell r="N34">
            <v>408.33</v>
          </cell>
          <cell r="O34">
            <v>466.67</v>
          </cell>
          <cell r="P34">
            <v>350</v>
          </cell>
          <cell r="Q34">
            <v>700</v>
          </cell>
          <cell r="R34">
            <v>291.67</v>
          </cell>
          <cell r="S34">
            <v>640</v>
          </cell>
        </row>
        <row r="35">
          <cell r="A35">
            <v>8.5</v>
          </cell>
          <cell r="B35">
            <v>61</v>
          </cell>
          <cell r="C35">
            <v>122</v>
          </cell>
          <cell r="D35">
            <v>244</v>
          </cell>
          <cell r="E35">
            <v>244</v>
          </cell>
          <cell r="F35">
            <v>366</v>
          </cell>
          <cell r="G35">
            <v>305</v>
          </cell>
          <cell r="H35">
            <v>366</v>
          </cell>
          <cell r="I35">
            <v>610</v>
          </cell>
          <cell r="J35">
            <v>610</v>
          </cell>
          <cell r="K35">
            <v>732</v>
          </cell>
          <cell r="L35">
            <v>366</v>
          </cell>
          <cell r="M35">
            <v>244</v>
          </cell>
          <cell r="N35">
            <v>427</v>
          </cell>
          <cell r="O35">
            <v>488</v>
          </cell>
          <cell r="P35">
            <v>366</v>
          </cell>
          <cell r="Q35">
            <v>732</v>
          </cell>
          <cell r="R35">
            <v>305</v>
          </cell>
          <cell r="S35">
            <v>657.5</v>
          </cell>
        </row>
        <row r="36">
          <cell r="A36">
            <v>9</v>
          </cell>
          <cell r="B36">
            <v>53.5</v>
          </cell>
          <cell r="C36">
            <v>107</v>
          </cell>
          <cell r="D36">
            <v>214</v>
          </cell>
          <cell r="E36">
            <v>214</v>
          </cell>
          <cell r="F36">
            <v>321</v>
          </cell>
          <cell r="G36">
            <v>267.5</v>
          </cell>
          <cell r="H36">
            <v>321</v>
          </cell>
          <cell r="I36">
            <v>535</v>
          </cell>
          <cell r="J36">
            <v>535</v>
          </cell>
          <cell r="K36">
            <v>642</v>
          </cell>
          <cell r="L36">
            <v>321</v>
          </cell>
          <cell r="M36">
            <v>214</v>
          </cell>
          <cell r="N36">
            <v>374.5</v>
          </cell>
          <cell r="O36">
            <v>428</v>
          </cell>
          <cell r="P36">
            <v>321</v>
          </cell>
          <cell r="Q36">
            <v>642</v>
          </cell>
          <cell r="R36">
            <v>267.5</v>
          </cell>
          <cell r="S36">
            <v>620</v>
          </cell>
        </row>
        <row r="37">
          <cell r="A37">
            <v>9.25</v>
          </cell>
          <cell r="B37">
            <v>52.75</v>
          </cell>
          <cell r="C37">
            <v>105.5</v>
          </cell>
          <cell r="D37">
            <v>212.5</v>
          </cell>
          <cell r="E37">
            <v>212.5</v>
          </cell>
          <cell r="F37">
            <v>318.75</v>
          </cell>
          <cell r="G37">
            <v>265.63</v>
          </cell>
          <cell r="H37">
            <v>319.5</v>
          </cell>
          <cell r="I37">
            <v>527.5</v>
          </cell>
          <cell r="J37">
            <v>532</v>
          </cell>
          <cell r="K37">
            <v>633</v>
          </cell>
          <cell r="L37">
            <v>316.5</v>
          </cell>
          <cell r="M37">
            <v>211</v>
          </cell>
          <cell r="N37">
            <v>369.25</v>
          </cell>
          <cell r="O37">
            <v>422</v>
          </cell>
          <cell r="P37">
            <v>316.5</v>
          </cell>
          <cell r="Q37">
            <v>633</v>
          </cell>
          <cell r="R37">
            <v>263.75</v>
          </cell>
          <cell r="S37">
            <v>597.5</v>
          </cell>
        </row>
        <row r="38">
          <cell r="A38">
            <v>9.33</v>
          </cell>
          <cell r="B38">
            <v>53</v>
          </cell>
          <cell r="C38">
            <v>106</v>
          </cell>
          <cell r="D38">
            <v>213</v>
          </cell>
          <cell r="E38">
            <v>213</v>
          </cell>
          <cell r="F38">
            <v>319.5</v>
          </cell>
          <cell r="G38">
            <v>266.25</v>
          </cell>
          <cell r="H38">
            <v>320</v>
          </cell>
          <cell r="I38">
            <v>530</v>
          </cell>
          <cell r="J38">
            <v>533</v>
          </cell>
          <cell r="K38">
            <v>636</v>
          </cell>
          <cell r="L38">
            <v>318</v>
          </cell>
          <cell r="M38">
            <v>212</v>
          </cell>
          <cell r="N38">
            <v>371</v>
          </cell>
          <cell r="O38">
            <v>424</v>
          </cell>
          <cell r="P38">
            <v>318</v>
          </cell>
          <cell r="Q38">
            <v>636</v>
          </cell>
          <cell r="R38">
            <v>265</v>
          </cell>
          <cell r="S38">
            <v>605</v>
          </cell>
        </row>
        <row r="39">
          <cell r="A39">
            <v>9.5</v>
          </cell>
          <cell r="B39">
            <v>53.25</v>
          </cell>
          <cell r="C39">
            <v>106.5</v>
          </cell>
          <cell r="D39">
            <v>213.5</v>
          </cell>
          <cell r="E39">
            <v>213.5</v>
          </cell>
          <cell r="F39">
            <v>320.25</v>
          </cell>
          <cell r="G39">
            <v>266.88</v>
          </cell>
          <cell r="H39">
            <v>320.5</v>
          </cell>
          <cell r="I39">
            <v>532.5</v>
          </cell>
          <cell r="J39">
            <v>534</v>
          </cell>
          <cell r="K39">
            <v>639</v>
          </cell>
          <cell r="L39">
            <v>319.5</v>
          </cell>
          <cell r="M39">
            <v>213</v>
          </cell>
          <cell r="N39">
            <v>372.75</v>
          </cell>
          <cell r="O39">
            <v>426</v>
          </cell>
          <cell r="P39">
            <v>319.5</v>
          </cell>
          <cell r="Q39">
            <v>639</v>
          </cell>
          <cell r="R39">
            <v>266.25</v>
          </cell>
          <cell r="S39">
            <v>612.5</v>
          </cell>
        </row>
        <row r="40">
          <cell r="A40">
            <v>10</v>
          </cell>
          <cell r="B40">
            <v>53</v>
          </cell>
          <cell r="C40">
            <v>106</v>
          </cell>
          <cell r="D40">
            <v>213</v>
          </cell>
          <cell r="E40">
            <v>213</v>
          </cell>
          <cell r="F40">
            <v>319.5</v>
          </cell>
          <cell r="G40">
            <v>266.25</v>
          </cell>
          <cell r="H40">
            <v>320</v>
          </cell>
          <cell r="I40">
            <v>530</v>
          </cell>
          <cell r="J40">
            <v>533</v>
          </cell>
          <cell r="K40">
            <v>636</v>
          </cell>
          <cell r="L40">
            <v>318</v>
          </cell>
          <cell r="M40">
            <v>212</v>
          </cell>
          <cell r="N40">
            <v>371</v>
          </cell>
          <cell r="O40">
            <v>424</v>
          </cell>
          <cell r="P40">
            <v>318</v>
          </cell>
          <cell r="Q40">
            <v>636</v>
          </cell>
          <cell r="R40">
            <v>265</v>
          </cell>
          <cell r="S40">
            <v>605</v>
          </cell>
        </row>
        <row r="41">
          <cell r="A41">
            <v>10.25</v>
          </cell>
          <cell r="B41">
            <v>52.25</v>
          </cell>
          <cell r="C41">
            <v>104.5</v>
          </cell>
          <cell r="D41">
            <v>209.75</v>
          </cell>
          <cell r="E41">
            <v>209.75</v>
          </cell>
          <cell r="F41">
            <v>314.63</v>
          </cell>
          <cell r="G41">
            <v>262.19</v>
          </cell>
          <cell r="H41">
            <v>315</v>
          </cell>
          <cell r="I41">
            <v>522.5</v>
          </cell>
          <cell r="J41">
            <v>524.75</v>
          </cell>
          <cell r="K41">
            <v>627</v>
          </cell>
          <cell r="L41">
            <v>313.5</v>
          </cell>
          <cell r="M41">
            <v>209</v>
          </cell>
          <cell r="N41">
            <v>365.75</v>
          </cell>
          <cell r="O41">
            <v>418</v>
          </cell>
          <cell r="P41">
            <v>313.5</v>
          </cell>
          <cell r="Q41">
            <v>627</v>
          </cell>
          <cell r="R41">
            <v>261.25</v>
          </cell>
          <cell r="S41">
            <v>573.75</v>
          </cell>
        </row>
        <row r="42">
          <cell r="A42">
            <v>10.33</v>
          </cell>
          <cell r="B42">
            <v>52.5</v>
          </cell>
          <cell r="C42">
            <v>105</v>
          </cell>
          <cell r="D42">
            <v>212</v>
          </cell>
          <cell r="E42">
            <v>212</v>
          </cell>
          <cell r="F42">
            <v>318</v>
          </cell>
          <cell r="G42">
            <v>265</v>
          </cell>
          <cell r="H42">
            <v>319</v>
          </cell>
          <cell r="I42">
            <v>525</v>
          </cell>
          <cell r="J42">
            <v>531</v>
          </cell>
          <cell r="K42">
            <v>630</v>
          </cell>
          <cell r="L42">
            <v>315</v>
          </cell>
          <cell r="M42">
            <v>210</v>
          </cell>
          <cell r="N42">
            <v>367.5</v>
          </cell>
          <cell r="O42">
            <v>420</v>
          </cell>
          <cell r="P42">
            <v>315</v>
          </cell>
          <cell r="Q42">
            <v>630</v>
          </cell>
          <cell r="R42">
            <v>262.5</v>
          </cell>
          <cell r="S42">
            <v>590</v>
          </cell>
        </row>
        <row r="43">
          <cell r="A43">
            <v>10.5</v>
          </cell>
          <cell r="B43">
            <v>52.75</v>
          </cell>
          <cell r="C43">
            <v>105.5</v>
          </cell>
          <cell r="D43">
            <v>212.5</v>
          </cell>
          <cell r="E43">
            <v>212.5</v>
          </cell>
          <cell r="F43">
            <v>318.75</v>
          </cell>
          <cell r="G43">
            <v>265.63</v>
          </cell>
          <cell r="H43">
            <v>319.5</v>
          </cell>
          <cell r="I43">
            <v>527.5</v>
          </cell>
          <cell r="J43">
            <v>532</v>
          </cell>
          <cell r="K43">
            <v>633</v>
          </cell>
          <cell r="L43">
            <v>316.5</v>
          </cell>
          <cell r="M43">
            <v>211</v>
          </cell>
          <cell r="N43">
            <v>369.25</v>
          </cell>
          <cell r="O43">
            <v>422</v>
          </cell>
          <cell r="P43">
            <v>316.5</v>
          </cell>
          <cell r="Q43">
            <v>633</v>
          </cell>
          <cell r="R43">
            <v>263.75</v>
          </cell>
          <cell r="S43">
            <v>597.5</v>
          </cell>
        </row>
        <row r="44">
          <cell r="A44">
            <v>11</v>
          </cell>
          <cell r="B44">
            <v>52.5</v>
          </cell>
          <cell r="C44">
            <v>105</v>
          </cell>
          <cell r="D44">
            <v>212</v>
          </cell>
          <cell r="E44">
            <v>212</v>
          </cell>
          <cell r="F44">
            <v>318</v>
          </cell>
          <cell r="G44">
            <v>265</v>
          </cell>
          <cell r="H44">
            <v>319</v>
          </cell>
          <cell r="I44">
            <v>525</v>
          </cell>
          <cell r="J44">
            <v>531</v>
          </cell>
          <cell r="K44">
            <v>630</v>
          </cell>
          <cell r="L44">
            <v>315</v>
          </cell>
          <cell r="M44">
            <v>210</v>
          </cell>
          <cell r="N44">
            <v>367.5</v>
          </cell>
          <cell r="O44">
            <v>420</v>
          </cell>
          <cell r="P44">
            <v>315</v>
          </cell>
          <cell r="Q44">
            <v>630</v>
          </cell>
          <cell r="R44">
            <v>262.5</v>
          </cell>
          <cell r="S44">
            <v>590</v>
          </cell>
        </row>
        <row r="45">
          <cell r="A45">
            <v>11.25</v>
          </cell>
          <cell r="B45">
            <v>51.75</v>
          </cell>
          <cell r="C45">
            <v>103.5</v>
          </cell>
          <cell r="D45">
            <v>207</v>
          </cell>
          <cell r="E45">
            <v>207</v>
          </cell>
          <cell r="F45">
            <v>310.5</v>
          </cell>
          <cell r="G45">
            <v>258.75</v>
          </cell>
          <cell r="H45">
            <v>310.5</v>
          </cell>
          <cell r="I45">
            <v>517.5</v>
          </cell>
          <cell r="J45">
            <v>517.5</v>
          </cell>
          <cell r="K45">
            <v>621</v>
          </cell>
          <cell r="L45">
            <v>310.5</v>
          </cell>
          <cell r="M45">
            <v>207</v>
          </cell>
          <cell r="N45">
            <v>362.25</v>
          </cell>
          <cell r="O45">
            <v>414</v>
          </cell>
          <cell r="P45">
            <v>310.5</v>
          </cell>
          <cell r="Q45">
            <v>621</v>
          </cell>
          <cell r="R45">
            <v>258.75</v>
          </cell>
          <cell r="S45">
            <v>550</v>
          </cell>
        </row>
        <row r="46">
          <cell r="A46">
            <v>11.33</v>
          </cell>
          <cell r="B46">
            <v>52</v>
          </cell>
          <cell r="C46">
            <v>104</v>
          </cell>
          <cell r="D46">
            <v>208.67</v>
          </cell>
          <cell r="E46">
            <v>208.67</v>
          </cell>
          <cell r="F46">
            <v>313</v>
          </cell>
          <cell r="G46">
            <v>260.83</v>
          </cell>
          <cell r="H46">
            <v>313.33</v>
          </cell>
          <cell r="I46">
            <v>520</v>
          </cell>
          <cell r="J46">
            <v>522</v>
          </cell>
          <cell r="K46">
            <v>624</v>
          </cell>
          <cell r="L46">
            <v>312</v>
          </cell>
          <cell r="M46">
            <v>208</v>
          </cell>
          <cell r="N46">
            <v>364</v>
          </cell>
          <cell r="O46">
            <v>416</v>
          </cell>
          <cell r="P46">
            <v>312</v>
          </cell>
          <cell r="Q46">
            <v>624</v>
          </cell>
          <cell r="R46">
            <v>260</v>
          </cell>
          <cell r="S46">
            <v>563.33</v>
          </cell>
        </row>
        <row r="47">
          <cell r="A47">
            <v>11.5</v>
          </cell>
          <cell r="B47">
            <v>52.25</v>
          </cell>
          <cell r="C47">
            <v>104.5</v>
          </cell>
          <cell r="D47">
            <v>211.5</v>
          </cell>
          <cell r="E47">
            <v>211.5</v>
          </cell>
          <cell r="F47">
            <v>317.25</v>
          </cell>
          <cell r="G47">
            <v>264.38</v>
          </cell>
          <cell r="H47">
            <v>318.5</v>
          </cell>
          <cell r="I47">
            <v>522.5</v>
          </cell>
          <cell r="J47">
            <v>530</v>
          </cell>
          <cell r="K47">
            <v>627</v>
          </cell>
          <cell r="L47">
            <v>313.5</v>
          </cell>
          <cell r="M47">
            <v>209</v>
          </cell>
          <cell r="N47">
            <v>365.75</v>
          </cell>
          <cell r="O47">
            <v>418</v>
          </cell>
          <cell r="P47">
            <v>313.5</v>
          </cell>
          <cell r="Q47">
            <v>627</v>
          </cell>
          <cell r="R47">
            <v>261.25</v>
          </cell>
          <cell r="S47">
            <v>582.5</v>
          </cell>
        </row>
        <row r="48">
          <cell r="A48">
            <v>12</v>
          </cell>
          <cell r="B48">
            <v>52</v>
          </cell>
          <cell r="C48">
            <v>104</v>
          </cell>
          <cell r="D48">
            <v>211</v>
          </cell>
          <cell r="E48">
            <v>211</v>
          </cell>
          <cell r="F48">
            <v>316.5</v>
          </cell>
          <cell r="G48">
            <v>263.75</v>
          </cell>
          <cell r="H48">
            <v>318</v>
          </cell>
          <cell r="I48">
            <v>520</v>
          </cell>
          <cell r="J48">
            <v>529</v>
          </cell>
          <cell r="K48">
            <v>624</v>
          </cell>
          <cell r="L48">
            <v>312</v>
          </cell>
          <cell r="M48">
            <v>208</v>
          </cell>
          <cell r="N48">
            <v>364</v>
          </cell>
          <cell r="O48">
            <v>416</v>
          </cell>
          <cell r="P48">
            <v>312</v>
          </cell>
          <cell r="Q48">
            <v>624</v>
          </cell>
          <cell r="R48">
            <v>260</v>
          </cell>
          <cell r="S48">
            <v>575</v>
          </cell>
        </row>
        <row r="49">
          <cell r="A49">
            <v>12.25</v>
          </cell>
          <cell r="B49">
            <v>51.25</v>
          </cell>
          <cell r="C49">
            <v>102.5</v>
          </cell>
          <cell r="D49">
            <v>204.25</v>
          </cell>
          <cell r="E49">
            <v>204.25</v>
          </cell>
          <cell r="F49">
            <v>306.38</v>
          </cell>
          <cell r="G49">
            <v>255.31</v>
          </cell>
          <cell r="H49">
            <v>306</v>
          </cell>
          <cell r="I49">
            <v>512.5</v>
          </cell>
          <cell r="J49">
            <v>510.25</v>
          </cell>
          <cell r="K49">
            <v>615</v>
          </cell>
          <cell r="L49">
            <v>307.5</v>
          </cell>
          <cell r="M49">
            <v>205</v>
          </cell>
          <cell r="N49">
            <v>358.75</v>
          </cell>
          <cell r="O49">
            <v>410</v>
          </cell>
          <cell r="P49">
            <v>307.5</v>
          </cell>
          <cell r="Q49">
            <v>615</v>
          </cell>
          <cell r="R49">
            <v>256.25</v>
          </cell>
          <cell r="S49">
            <v>526.25</v>
          </cell>
        </row>
        <row r="50">
          <cell r="A50">
            <v>12.33</v>
          </cell>
          <cell r="B50">
            <v>51.5</v>
          </cell>
          <cell r="C50">
            <v>103</v>
          </cell>
          <cell r="D50">
            <v>205.33</v>
          </cell>
          <cell r="E50">
            <v>205.33</v>
          </cell>
          <cell r="F50">
            <v>308</v>
          </cell>
          <cell r="G50">
            <v>256.67</v>
          </cell>
          <cell r="H50">
            <v>307.67</v>
          </cell>
          <cell r="I50">
            <v>515</v>
          </cell>
          <cell r="J50">
            <v>513</v>
          </cell>
          <cell r="K50">
            <v>618</v>
          </cell>
          <cell r="L50">
            <v>309</v>
          </cell>
          <cell r="M50">
            <v>206</v>
          </cell>
          <cell r="N50">
            <v>360.5</v>
          </cell>
          <cell r="O50">
            <v>412</v>
          </cell>
          <cell r="P50">
            <v>309</v>
          </cell>
          <cell r="Q50">
            <v>618</v>
          </cell>
          <cell r="R50">
            <v>257.5</v>
          </cell>
          <cell r="S50">
            <v>536.67</v>
          </cell>
        </row>
        <row r="51">
          <cell r="A51">
            <v>12.5</v>
          </cell>
          <cell r="B51">
            <v>51.75</v>
          </cell>
          <cell r="C51">
            <v>103.5</v>
          </cell>
          <cell r="D51">
            <v>207</v>
          </cell>
          <cell r="E51">
            <v>207</v>
          </cell>
          <cell r="F51">
            <v>310.5</v>
          </cell>
          <cell r="G51">
            <v>258.75</v>
          </cell>
          <cell r="H51">
            <v>310.5</v>
          </cell>
          <cell r="I51">
            <v>517.5</v>
          </cell>
          <cell r="J51">
            <v>517.5</v>
          </cell>
          <cell r="K51">
            <v>621</v>
          </cell>
          <cell r="L51">
            <v>310.5</v>
          </cell>
          <cell r="M51">
            <v>207</v>
          </cell>
          <cell r="N51">
            <v>362.25</v>
          </cell>
          <cell r="O51">
            <v>414</v>
          </cell>
          <cell r="P51">
            <v>310.5</v>
          </cell>
          <cell r="Q51">
            <v>621</v>
          </cell>
          <cell r="R51">
            <v>258.75</v>
          </cell>
          <cell r="S51">
            <v>550</v>
          </cell>
        </row>
        <row r="52">
          <cell r="A52">
            <v>13</v>
          </cell>
          <cell r="B52">
            <v>51.5</v>
          </cell>
          <cell r="C52">
            <v>103</v>
          </cell>
          <cell r="D52">
            <v>203</v>
          </cell>
          <cell r="E52">
            <v>203</v>
          </cell>
          <cell r="F52">
            <v>304.5</v>
          </cell>
          <cell r="G52">
            <v>253.75</v>
          </cell>
          <cell r="H52">
            <v>303</v>
          </cell>
          <cell r="I52">
            <v>515</v>
          </cell>
          <cell r="J52">
            <v>506</v>
          </cell>
          <cell r="K52">
            <v>618</v>
          </cell>
          <cell r="L52">
            <v>309</v>
          </cell>
          <cell r="M52">
            <v>206</v>
          </cell>
          <cell r="N52">
            <v>360.5</v>
          </cell>
          <cell r="O52">
            <v>412</v>
          </cell>
          <cell r="P52">
            <v>309</v>
          </cell>
          <cell r="Q52">
            <v>618</v>
          </cell>
          <cell r="R52">
            <v>257.5</v>
          </cell>
          <cell r="S52">
            <v>525</v>
          </cell>
        </row>
        <row r="53">
          <cell r="A53">
            <v>13.25</v>
          </cell>
          <cell r="B53">
            <v>50.75</v>
          </cell>
          <cell r="C53">
            <v>101.5</v>
          </cell>
          <cell r="D53">
            <v>201.5</v>
          </cell>
          <cell r="E53">
            <v>201.5</v>
          </cell>
          <cell r="F53">
            <v>302.25</v>
          </cell>
          <cell r="G53">
            <v>251.88</v>
          </cell>
          <cell r="H53">
            <v>301.5</v>
          </cell>
          <cell r="I53">
            <v>507.5</v>
          </cell>
          <cell r="J53">
            <v>503</v>
          </cell>
          <cell r="K53">
            <v>609</v>
          </cell>
          <cell r="L53">
            <v>304.5</v>
          </cell>
          <cell r="M53">
            <v>203</v>
          </cell>
          <cell r="N53">
            <v>355.25</v>
          </cell>
          <cell r="O53">
            <v>406</v>
          </cell>
          <cell r="P53">
            <v>304.5</v>
          </cell>
          <cell r="Q53">
            <v>609</v>
          </cell>
          <cell r="R53">
            <v>253.75</v>
          </cell>
          <cell r="S53">
            <v>502.5</v>
          </cell>
        </row>
        <row r="54">
          <cell r="A54">
            <v>13.33</v>
          </cell>
          <cell r="B54">
            <v>51</v>
          </cell>
          <cell r="C54">
            <v>102</v>
          </cell>
          <cell r="D54">
            <v>202</v>
          </cell>
          <cell r="E54">
            <v>202</v>
          </cell>
          <cell r="F54">
            <v>303</v>
          </cell>
          <cell r="G54">
            <v>252.5</v>
          </cell>
          <cell r="H54">
            <v>302</v>
          </cell>
          <cell r="I54">
            <v>510</v>
          </cell>
          <cell r="J54">
            <v>504</v>
          </cell>
          <cell r="K54">
            <v>612</v>
          </cell>
          <cell r="L54">
            <v>306</v>
          </cell>
          <cell r="M54">
            <v>204</v>
          </cell>
          <cell r="N54">
            <v>357</v>
          </cell>
          <cell r="O54">
            <v>408</v>
          </cell>
          <cell r="P54">
            <v>306</v>
          </cell>
          <cell r="Q54">
            <v>612</v>
          </cell>
          <cell r="R54">
            <v>255</v>
          </cell>
          <cell r="S54">
            <v>510</v>
          </cell>
        </row>
        <row r="55">
          <cell r="A55">
            <v>13.5</v>
          </cell>
          <cell r="B55">
            <v>51.25</v>
          </cell>
          <cell r="C55">
            <v>102.5</v>
          </cell>
          <cell r="D55">
            <v>202.5</v>
          </cell>
          <cell r="E55">
            <v>202.5</v>
          </cell>
          <cell r="F55">
            <v>303.75</v>
          </cell>
          <cell r="G55">
            <v>253.13</v>
          </cell>
          <cell r="H55">
            <v>302.5</v>
          </cell>
          <cell r="I55">
            <v>512.5</v>
          </cell>
          <cell r="J55">
            <v>505</v>
          </cell>
          <cell r="K55">
            <v>615</v>
          </cell>
          <cell r="L55">
            <v>307.5</v>
          </cell>
          <cell r="M55">
            <v>205</v>
          </cell>
          <cell r="N55">
            <v>358.75</v>
          </cell>
          <cell r="O55">
            <v>410</v>
          </cell>
          <cell r="P55">
            <v>307.5</v>
          </cell>
          <cell r="Q55">
            <v>615</v>
          </cell>
          <cell r="R55">
            <v>256.25</v>
          </cell>
          <cell r="S55">
            <v>517.5</v>
          </cell>
        </row>
        <row r="56">
          <cell r="A56">
            <v>14</v>
          </cell>
          <cell r="B56">
            <v>51</v>
          </cell>
          <cell r="C56">
            <v>102</v>
          </cell>
          <cell r="D56">
            <v>202</v>
          </cell>
          <cell r="E56">
            <v>202</v>
          </cell>
          <cell r="F56">
            <v>303</v>
          </cell>
          <cell r="G56">
            <v>252.5</v>
          </cell>
          <cell r="H56">
            <v>302</v>
          </cell>
          <cell r="I56">
            <v>510</v>
          </cell>
          <cell r="J56">
            <v>504</v>
          </cell>
          <cell r="K56">
            <v>612</v>
          </cell>
          <cell r="L56">
            <v>306</v>
          </cell>
          <cell r="M56">
            <v>204</v>
          </cell>
          <cell r="N56">
            <v>357</v>
          </cell>
          <cell r="O56">
            <v>408</v>
          </cell>
          <cell r="P56">
            <v>306</v>
          </cell>
          <cell r="Q56">
            <v>612</v>
          </cell>
          <cell r="R56">
            <v>255</v>
          </cell>
          <cell r="S56">
            <v>510</v>
          </cell>
        </row>
        <row r="57">
          <cell r="A57">
            <v>14.25</v>
          </cell>
          <cell r="B57">
            <v>46.63</v>
          </cell>
          <cell r="C57">
            <v>93.25</v>
          </cell>
          <cell r="D57">
            <v>185.75</v>
          </cell>
          <cell r="E57">
            <v>185.75</v>
          </cell>
          <cell r="F57">
            <v>278.63</v>
          </cell>
          <cell r="G57">
            <v>232.19</v>
          </cell>
          <cell r="H57">
            <v>278.25</v>
          </cell>
          <cell r="I57">
            <v>466.25</v>
          </cell>
          <cell r="J57">
            <v>464</v>
          </cell>
          <cell r="K57">
            <v>559.5</v>
          </cell>
          <cell r="L57">
            <v>279.75</v>
          </cell>
          <cell r="M57">
            <v>186.5</v>
          </cell>
          <cell r="N57">
            <v>326.38</v>
          </cell>
          <cell r="O57">
            <v>373</v>
          </cell>
          <cell r="P57">
            <v>279.75</v>
          </cell>
          <cell r="Q57">
            <v>559.5</v>
          </cell>
          <cell r="R57">
            <v>233.13</v>
          </cell>
          <cell r="S57">
            <v>475</v>
          </cell>
        </row>
        <row r="58">
          <cell r="A58">
            <v>14.33</v>
          </cell>
          <cell r="B58">
            <v>50.5</v>
          </cell>
          <cell r="C58">
            <v>101</v>
          </cell>
          <cell r="D58">
            <v>201</v>
          </cell>
          <cell r="E58">
            <v>201</v>
          </cell>
          <cell r="F58">
            <v>301.5</v>
          </cell>
          <cell r="G58">
            <v>251.25</v>
          </cell>
          <cell r="H58">
            <v>301</v>
          </cell>
          <cell r="I58">
            <v>505</v>
          </cell>
          <cell r="J58">
            <v>502</v>
          </cell>
          <cell r="K58">
            <v>606</v>
          </cell>
          <cell r="L58">
            <v>303</v>
          </cell>
          <cell r="M58">
            <v>202</v>
          </cell>
          <cell r="N58">
            <v>353.5</v>
          </cell>
          <cell r="O58">
            <v>404</v>
          </cell>
          <cell r="P58">
            <v>303</v>
          </cell>
          <cell r="Q58">
            <v>606</v>
          </cell>
          <cell r="R58">
            <v>252.5</v>
          </cell>
          <cell r="S58">
            <v>495</v>
          </cell>
        </row>
        <row r="59">
          <cell r="A59">
            <v>14.5</v>
          </cell>
          <cell r="B59">
            <v>50.75</v>
          </cell>
          <cell r="C59">
            <v>101.5</v>
          </cell>
          <cell r="D59">
            <v>201.5</v>
          </cell>
          <cell r="E59">
            <v>201.5</v>
          </cell>
          <cell r="F59">
            <v>302.25</v>
          </cell>
          <cell r="G59">
            <v>251.88</v>
          </cell>
          <cell r="H59">
            <v>301.5</v>
          </cell>
          <cell r="I59">
            <v>507.5</v>
          </cell>
          <cell r="J59">
            <v>503</v>
          </cell>
          <cell r="K59">
            <v>609</v>
          </cell>
          <cell r="L59">
            <v>304.5</v>
          </cell>
          <cell r="M59">
            <v>203</v>
          </cell>
          <cell r="N59">
            <v>355.25</v>
          </cell>
          <cell r="O59">
            <v>406</v>
          </cell>
          <cell r="P59">
            <v>304.5</v>
          </cell>
          <cell r="Q59">
            <v>609</v>
          </cell>
          <cell r="R59">
            <v>253.75</v>
          </cell>
          <cell r="S59">
            <v>502.5</v>
          </cell>
        </row>
        <row r="60">
          <cell r="A60">
            <v>15</v>
          </cell>
          <cell r="B60">
            <v>50.5</v>
          </cell>
          <cell r="C60">
            <v>101</v>
          </cell>
          <cell r="D60">
            <v>201</v>
          </cell>
          <cell r="E60">
            <v>201</v>
          </cell>
          <cell r="F60">
            <v>301.5</v>
          </cell>
          <cell r="G60">
            <v>251.25</v>
          </cell>
          <cell r="H60">
            <v>301</v>
          </cell>
          <cell r="I60">
            <v>505</v>
          </cell>
          <cell r="J60">
            <v>502</v>
          </cell>
          <cell r="K60">
            <v>606</v>
          </cell>
          <cell r="L60">
            <v>303</v>
          </cell>
          <cell r="M60">
            <v>202</v>
          </cell>
          <cell r="N60">
            <v>353.5</v>
          </cell>
          <cell r="O60">
            <v>404</v>
          </cell>
          <cell r="P60">
            <v>303</v>
          </cell>
          <cell r="Q60">
            <v>606</v>
          </cell>
          <cell r="R60">
            <v>252.5</v>
          </cell>
          <cell r="S60">
            <v>495</v>
          </cell>
        </row>
        <row r="61">
          <cell r="A61">
            <v>15.25</v>
          </cell>
          <cell r="B61">
            <v>42.5</v>
          </cell>
          <cell r="C61">
            <v>85</v>
          </cell>
          <cell r="D61">
            <v>170</v>
          </cell>
          <cell r="E61">
            <v>170</v>
          </cell>
          <cell r="F61">
            <v>255</v>
          </cell>
          <cell r="G61">
            <v>212.5</v>
          </cell>
          <cell r="H61">
            <v>255</v>
          </cell>
          <cell r="I61">
            <v>425</v>
          </cell>
          <cell r="J61">
            <v>425</v>
          </cell>
          <cell r="K61">
            <v>510</v>
          </cell>
          <cell r="L61">
            <v>255</v>
          </cell>
          <cell r="M61">
            <v>170</v>
          </cell>
          <cell r="N61">
            <v>297.5</v>
          </cell>
          <cell r="O61">
            <v>340</v>
          </cell>
          <cell r="P61">
            <v>255</v>
          </cell>
          <cell r="Q61">
            <v>510</v>
          </cell>
          <cell r="R61">
            <v>212.5</v>
          </cell>
          <cell r="S61">
            <v>450</v>
          </cell>
        </row>
        <row r="62">
          <cell r="A62">
            <v>15.33</v>
          </cell>
          <cell r="B62">
            <v>45.17</v>
          </cell>
          <cell r="C62">
            <v>90.33</v>
          </cell>
          <cell r="D62">
            <v>180.33</v>
          </cell>
          <cell r="E62">
            <v>180.33</v>
          </cell>
          <cell r="F62">
            <v>270.5</v>
          </cell>
          <cell r="G62">
            <v>225.42</v>
          </cell>
          <cell r="H62">
            <v>270.33</v>
          </cell>
          <cell r="I62">
            <v>451.67</v>
          </cell>
          <cell r="J62">
            <v>450.67</v>
          </cell>
          <cell r="K62">
            <v>542</v>
          </cell>
          <cell r="L62">
            <v>271</v>
          </cell>
          <cell r="M62">
            <v>180.67</v>
          </cell>
          <cell r="N62">
            <v>316.17</v>
          </cell>
          <cell r="O62">
            <v>361.33</v>
          </cell>
          <cell r="P62">
            <v>271</v>
          </cell>
          <cell r="Q62">
            <v>542</v>
          </cell>
          <cell r="R62">
            <v>225.83</v>
          </cell>
          <cell r="S62">
            <v>463.33</v>
          </cell>
        </row>
        <row r="63">
          <cell r="A63">
            <v>15.5</v>
          </cell>
          <cell r="B63">
            <v>50.25</v>
          </cell>
          <cell r="C63">
            <v>100.5</v>
          </cell>
          <cell r="D63">
            <v>200.5</v>
          </cell>
          <cell r="E63">
            <v>200.5</v>
          </cell>
          <cell r="F63">
            <v>300.75</v>
          </cell>
          <cell r="G63">
            <v>250.63</v>
          </cell>
          <cell r="H63">
            <v>300.5</v>
          </cell>
          <cell r="I63">
            <v>502.5</v>
          </cell>
          <cell r="J63">
            <v>501</v>
          </cell>
          <cell r="K63">
            <v>603</v>
          </cell>
          <cell r="L63">
            <v>301.5</v>
          </cell>
          <cell r="M63">
            <v>201</v>
          </cell>
          <cell r="N63">
            <v>351.75</v>
          </cell>
          <cell r="O63">
            <v>402</v>
          </cell>
          <cell r="P63">
            <v>301.5</v>
          </cell>
          <cell r="Q63">
            <v>603</v>
          </cell>
          <cell r="R63">
            <v>251.25</v>
          </cell>
          <cell r="S63">
            <v>487.5</v>
          </cell>
        </row>
        <row r="64">
          <cell r="A64">
            <v>16</v>
          </cell>
          <cell r="B64">
            <v>50</v>
          </cell>
          <cell r="C64">
            <v>100</v>
          </cell>
          <cell r="D64">
            <v>200</v>
          </cell>
          <cell r="E64">
            <v>200</v>
          </cell>
          <cell r="F64">
            <v>300</v>
          </cell>
          <cell r="G64">
            <v>250</v>
          </cell>
          <cell r="H64">
            <v>300</v>
          </cell>
          <cell r="I64">
            <v>500</v>
          </cell>
          <cell r="J64">
            <v>500</v>
          </cell>
          <cell r="K64">
            <v>600</v>
          </cell>
          <cell r="L64">
            <v>300</v>
          </cell>
          <cell r="M64">
            <v>200</v>
          </cell>
          <cell r="N64">
            <v>350</v>
          </cell>
          <cell r="O64">
            <v>400</v>
          </cell>
          <cell r="P64">
            <v>300</v>
          </cell>
          <cell r="Q64">
            <v>600</v>
          </cell>
          <cell r="R64">
            <v>250</v>
          </cell>
          <cell r="S64">
            <v>480</v>
          </cell>
        </row>
        <row r="65">
          <cell r="A65">
            <v>16.25</v>
          </cell>
          <cell r="B65">
            <v>38.38</v>
          </cell>
          <cell r="C65">
            <v>76.75</v>
          </cell>
          <cell r="D65">
            <v>154.25</v>
          </cell>
          <cell r="E65">
            <v>154.25</v>
          </cell>
          <cell r="F65">
            <v>231.38</v>
          </cell>
          <cell r="G65">
            <v>192.81</v>
          </cell>
          <cell r="H65">
            <v>231.75</v>
          </cell>
          <cell r="I65">
            <v>383.75</v>
          </cell>
          <cell r="J65">
            <v>386</v>
          </cell>
          <cell r="K65">
            <v>460.5</v>
          </cell>
          <cell r="L65">
            <v>230.25</v>
          </cell>
          <cell r="M65">
            <v>153.5</v>
          </cell>
          <cell r="N65">
            <v>268.63</v>
          </cell>
          <cell r="O65">
            <v>307</v>
          </cell>
          <cell r="P65">
            <v>230.25</v>
          </cell>
          <cell r="Q65">
            <v>460.5</v>
          </cell>
          <cell r="R65">
            <v>191.88</v>
          </cell>
          <cell r="S65">
            <v>427.5</v>
          </cell>
        </row>
        <row r="66">
          <cell r="A66">
            <v>16.33</v>
          </cell>
          <cell r="B66">
            <v>39.83</v>
          </cell>
          <cell r="C66">
            <v>79.67</v>
          </cell>
          <cell r="D66">
            <v>159.67</v>
          </cell>
          <cell r="E66">
            <v>159.67</v>
          </cell>
          <cell r="F66">
            <v>239.5</v>
          </cell>
          <cell r="G66">
            <v>199.58</v>
          </cell>
          <cell r="H66">
            <v>239.67</v>
          </cell>
          <cell r="I66">
            <v>398.33</v>
          </cell>
          <cell r="J66">
            <v>399.33</v>
          </cell>
          <cell r="K66">
            <v>478</v>
          </cell>
          <cell r="L66">
            <v>239</v>
          </cell>
          <cell r="M66">
            <v>159.33</v>
          </cell>
          <cell r="N66">
            <v>278.83</v>
          </cell>
          <cell r="O66">
            <v>318.67</v>
          </cell>
          <cell r="P66">
            <v>239</v>
          </cell>
          <cell r="Q66">
            <v>478</v>
          </cell>
          <cell r="R66">
            <v>199.17</v>
          </cell>
          <cell r="S66">
            <v>435</v>
          </cell>
        </row>
        <row r="67">
          <cell r="A67">
            <v>16.5</v>
          </cell>
          <cell r="B67">
            <v>42.5</v>
          </cell>
          <cell r="C67">
            <v>85</v>
          </cell>
          <cell r="D67">
            <v>170</v>
          </cell>
          <cell r="E67">
            <v>170</v>
          </cell>
          <cell r="F67">
            <v>255</v>
          </cell>
          <cell r="G67">
            <v>212.5</v>
          </cell>
          <cell r="H67">
            <v>255</v>
          </cell>
          <cell r="I67">
            <v>425</v>
          </cell>
          <cell r="J67">
            <v>425</v>
          </cell>
          <cell r="K67">
            <v>510</v>
          </cell>
          <cell r="L67">
            <v>255</v>
          </cell>
          <cell r="M67">
            <v>170</v>
          </cell>
          <cell r="N67">
            <v>297.5</v>
          </cell>
          <cell r="O67">
            <v>340</v>
          </cell>
          <cell r="P67">
            <v>255</v>
          </cell>
          <cell r="Q67">
            <v>510</v>
          </cell>
          <cell r="R67">
            <v>212.5</v>
          </cell>
          <cell r="S67">
            <v>447.5</v>
          </cell>
        </row>
        <row r="68">
          <cell r="A68">
            <v>17</v>
          </cell>
          <cell r="B68">
            <v>35</v>
          </cell>
          <cell r="C68">
            <v>70</v>
          </cell>
          <cell r="D68">
            <v>140</v>
          </cell>
          <cell r="E68">
            <v>140</v>
          </cell>
          <cell r="F68">
            <v>210</v>
          </cell>
          <cell r="G68">
            <v>175</v>
          </cell>
          <cell r="H68">
            <v>210</v>
          </cell>
          <cell r="I68">
            <v>350</v>
          </cell>
          <cell r="J68">
            <v>350</v>
          </cell>
          <cell r="K68">
            <v>420</v>
          </cell>
          <cell r="L68">
            <v>210</v>
          </cell>
          <cell r="M68">
            <v>140</v>
          </cell>
          <cell r="N68">
            <v>245</v>
          </cell>
          <cell r="O68">
            <v>280</v>
          </cell>
          <cell r="P68">
            <v>210</v>
          </cell>
          <cell r="Q68">
            <v>420</v>
          </cell>
          <cell r="R68">
            <v>175</v>
          </cell>
          <cell r="S68">
            <v>415</v>
          </cell>
        </row>
        <row r="69">
          <cell r="A69">
            <v>17.25</v>
          </cell>
          <cell r="B69">
            <v>34.25</v>
          </cell>
          <cell r="C69">
            <v>68.5</v>
          </cell>
          <cell r="D69">
            <v>138.5</v>
          </cell>
          <cell r="E69">
            <v>138.5</v>
          </cell>
          <cell r="F69">
            <v>207.75</v>
          </cell>
          <cell r="G69">
            <v>173.13</v>
          </cell>
          <cell r="H69">
            <v>208.5</v>
          </cell>
          <cell r="I69">
            <v>342.5</v>
          </cell>
          <cell r="J69">
            <v>347</v>
          </cell>
          <cell r="K69">
            <v>411</v>
          </cell>
          <cell r="L69">
            <v>205.5</v>
          </cell>
          <cell r="M69">
            <v>137</v>
          </cell>
          <cell r="N69">
            <v>239.75</v>
          </cell>
          <cell r="O69">
            <v>274</v>
          </cell>
          <cell r="P69">
            <v>205.5</v>
          </cell>
          <cell r="Q69">
            <v>411</v>
          </cell>
          <cell r="R69">
            <v>171.25</v>
          </cell>
          <cell r="S69">
            <v>407.5</v>
          </cell>
        </row>
        <row r="70">
          <cell r="A70">
            <v>17.33</v>
          </cell>
          <cell r="B70">
            <v>34.5</v>
          </cell>
          <cell r="C70">
            <v>69</v>
          </cell>
          <cell r="D70">
            <v>139</v>
          </cell>
          <cell r="E70">
            <v>139</v>
          </cell>
          <cell r="F70">
            <v>208.5</v>
          </cell>
          <cell r="G70">
            <v>173.75</v>
          </cell>
          <cell r="H70">
            <v>209</v>
          </cell>
          <cell r="I70">
            <v>345</v>
          </cell>
          <cell r="J70">
            <v>348</v>
          </cell>
          <cell r="K70">
            <v>414</v>
          </cell>
          <cell r="L70">
            <v>207</v>
          </cell>
          <cell r="M70">
            <v>138</v>
          </cell>
          <cell r="N70">
            <v>241.5</v>
          </cell>
          <cell r="O70">
            <v>276</v>
          </cell>
          <cell r="P70">
            <v>207</v>
          </cell>
          <cell r="Q70">
            <v>414</v>
          </cell>
          <cell r="R70">
            <v>172.5</v>
          </cell>
          <cell r="S70">
            <v>410</v>
          </cell>
        </row>
        <row r="71">
          <cell r="A71">
            <v>17.5</v>
          </cell>
          <cell r="B71">
            <v>34.75</v>
          </cell>
          <cell r="C71">
            <v>69.5</v>
          </cell>
          <cell r="D71">
            <v>139.5</v>
          </cell>
          <cell r="E71">
            <v>139.5</v>
          </cell>
          <cell r="F71">
            <v>209.25</v>
          </cell>
          <cell r="G71">
            <v>174.38</v>
          </cell>
          <cell r="H71">
            <v>209.5</v>
          </cell>
          <cell r="I71">
            <v>347.5</v>
          </cell>
          <cell r="J71">
            <v>349</v>
          </cell>
          <cell r="K71">
            <v>417</v>
          </cell>
          <cell r="L71">
            <v>208.5</v>
          </cell>
          <cell r="M71">
            <v>139</v>
          </cell>
          <cell r="N71">
            <v>243.25</v>
          </cell>
          <cell r="O71">
            <v>278</v>
          </cell>
          <cell r="P71">
            <v>208.5</v>
          </cell>
          <cell r="Q71">
            <v>417</v>
          </cell>
          <cell r="R71">
            <v>173.75</v>
          </cell>
          <cell r="S71">
            <v>412.5</v>
          </cell>
        </row>
        <row r="72">
          <cell r="A72">
            <v>18</v>
          </cell>
          <cell r="B72">
            <v>34.5</v>
          </cell>
          <cell r="C72">
            <v>69</v>
          </cell>
          <cell r="D72">
            <v>139</v>
          </cell>
          <cell r="E72">
            <v>139</v>
          </cell>
          <cell r="F72">
            <v>208.5</v>
          </cell>
          <cell r="G72">
            <v>173.75</v>
          </cell>
          <cell r="H72">
            <v>209</v>
          </cell>
          <cell r="I72">
            <v>345</v>
          </cell>
          <cell r="J72">
            <v>348</v>
          </cell>
          <cell r="K72">
            <v>414</v>
          </cell>
          <cell r="L72">
            <v>207</v>
          </cell>
          <cell r="M72">
            <v>138</v>
          </cell>
          <cell r="N72">
            <v>241.5</v>
          </cell>
          <cell r="O72">
            <v>276</v>
          </cell>
          <cell r="P72">
            <v>207</v>
          </cell>
          <cell r="Q72">
            <v>414</v>
          </cell>
          <cell r="R72">
            <v>172.5</v>
          </cell>
          <cell r="S72">
            <v>410</v>
          </cell>
        </row>
        <row r="73">
          <cell r="A73">
            <v>18.25</v>
          </cell>
          <cell r="B73">
            <v>33.75</v>
          </cell>
          <cell r="C73">
            <v>67.5</v>
          </cell>
          <cell r="D73">
            <v>137.5</v>
          </cell>
          <cell r="E73">
            <v>137.5</v>
          </cell>
          <cell r="F73">
            <v>206.25</v>
          </cell>
          <cell r="G73">
            <v>171.88</v>
          </cell>
          <cell r="H73">
            <v>207.5</v>
          </cell>
          <cell r="I73">
            <v>337.5</v>
          </cell>
          <cell r="J73">
            <v>345</v>
          </cell>
          <cell r="K73">
            <v>405</v>
          </cell>
          <cell r="L73">
            <v>202.5</v>
          </cell>
          <cell r="M73">
            <v>135</v>
          </cell>
          <cell r="N73">
            <v>236.25</v>
          </cell>
          <cell r="O73">
            <v>270</v>
          </cell>
          <cell r="P73">
            <v>202.5</v>
          </cell>
          <cell r="Q73">
            <v>405</v>
          </cell>
          <cell r="R73">
            <v>168.75</v>
          </cell>
          <cell r="S73">
            <v>402.5</v>
          </cell>
        </row>
        <row r="74">
          <cell r="A74">
            <v>18.33</v>
          </cell>
          <cell r="B74">
            <v>34</v>
          </cell>
          <cell r="C74">
            <v>68</v>
          </cell>
          <cell r="D74">
            <v>138</v>
          </cell>
          <cell r="E74">
            <v>138</v>
          </cell>
          <cell r="F74">
            <v>207</v>
          </cell>
          <cell r="G74">
            <v>172.5</v>
          </cell>
          <cell r="H74">
            <v>208</v>
          </cell>
          <cell r="I74">
            <v>340</v>
          </cell>
          <cell r="J74">
            <v>346</v>
          </cell>
          <cell r="K74">
            <v>408</v>
          </cell>
          <cell r="L74">
            <v>204</v>
          </cell>
          <cell r="M74">
            <v>136</v>
          </cell>
          <cell r="N74">
            <v>238</v>
          </cell>
          <cell r="O74">
            <v>272</v>
          </cell>
          <cell r="P74">
            <v>204</v>
          </cell>
          <cell r="Q74">
            <v>408</v>
          </cell>
          <cell r="R74">
            <v>170</v>
          </cell>
          <cell r="S74">
            <v>405</v>
          </cell>
        </row>
        <row r="75">
          <cell r="A75">
            <v>18.5</v>
          </cell>
          <cell r="B75">
            <v>34.25</v>
          </cell>
          <cell r="C75">
            <v>68.5</v>
          </cell>
          <cell r="D75">
            <v>138.5</v>
          </cell>
          <cell r="E75">
            <v>138.5</v>
          </cell>
          <cell r="F75">
            <v>207.75</v>
          </cell>
          <cell r="G75">
            <v>173.13</v>
          </cell>
          <cell r="H75">
            <v>208.5</v>
          </cell>
          <cell r="I75">
            <v>342.5</v>
          </cell>
          <cell r="J75">
            <v>347</v>
          </cell>
          <cell r="K75">
            <v>411</v>
          </cell>
          <cell r="L75">
            <v>205.5</v>
          </cell>
          <cell r="M75">
            <v>137</v>
          </cell>
          <cell r="N75">
            <v>239.75</v>
          </cell>
          <cell r="O75">
            <v>274</v>
          </cell>
          <cell r="P75">
            <v>205.5</v>
          </cell>
          <cell r="Q75">
            <v>411</v>
          </cell>
          <cell r="R75">
            <v>171.25</v>
          </cell>
          <cell r="S75">
            <v>407.5</v>
          </cell>
        </row>
        <row r="76">
          <cell r="A76">
            <v>19</v>
          </cell>
          <cell r="B76">
            <v>34</v>
          </cell>
          <cell r="C76">
            <v>68</v>
          </cell>
          <cell r="D76">
            <v>138</v>
          </cell>
          <cell r="E76">
            <v>138</v>
          </cell>
          <cell r="F76">
            <v>207</v>
          </cell>
          <cell r="G76">
            <v>172.5</v>
          </cell>
          <cell r="H76">
            <v>208</v>
          </cell>
          <cell r="I76">
            <v>340</v>
          </cell>
          <cell r="J76">
            <v>346</v>
          </cell>
          <cell r="K76">
            <v>408</v>
          </cell>
          <cell r="L76">
            <v>204</v>
          </cell>
          <cell r="M76">
            <v>136</v>
          </cell>
          <cell r="N76">
            <v>238</v>
          </cell>
          <cell r="O76">
            <v>272</v>
          </cell>
          <cell r="P76">
            <v>204</v>
          </cell>
          <cell r="Q76">
            <v>408</v>
          </cell>
          <cell r="R76">
            <v>170</v>
          </cell>
          <cell r="S76">
            <v>405</v>
          </cell>
        </row>
        <row r="77">
          <cell r="A77">
            <v>19.25</v>
          </cell>
          <cell r="B77">
            <v>33.25</v>
          </cell>
          <cell r="C77">
            <v>66.5</v>
          </cell>
          <cell r="D77">
            <v>136.5</v>
          </cell>
          <cell r="E77">
            <v>136.5</v>
          </cell>
          <cell r="F77">
            <v>204.75</v>
          </cell>
          <cell r="G77">
            <v>170.63</v>
          </cell>
          <cell r="H77">
            <v>206.5</v>
          </cell>
          <cell r="I77">
            <v>332.5</v>
          </cell>
          <cell r="J77">
            <v>343</v>
          </cell>
          <cell r="K77">
            <v>399</v>
          </cell>
          <cell r="L77">
            <v>199.5</v>
          </cell>
          <cell r="M77">
            <v>133</v>
          </cell>
          <cell r="N77">
            <v>232.75</v>
          </cell>
          <cell r="O77">
            <v>266</v>
          </cell>
          <cell r="P77">
            <v>199.5</v>
          </cell>
          <cell r="Q77">
            <v>399</v>
          </cell>
          <cell r="R77">
            <v>166.25</v>
          </cell>
          <cell r="S77">
            <v>397.5</v>
          </cell>
        </row>
        <row r="78">
          <cell r="A78">
            <v>19.33</v>
          </cell>
          <cell r="B78">
            <v>33.5</v>
          </cell>
          <cell r="C78">
            <v>67</v>
          </cell>
          <cell r="D78">
            <v>137</v>
          </cell>
          <cell r="E78">
            <v>137</v>
          </cell>
          <cell r="F78">
            <v>205.5</v>
          </cell>
          <cell r="G78">
            <v>171.25</v>
          </cell>
          <cell r="H78">
            <v>207</v>
          </cell>
          <cell r="I78">
            <v>335</v>
          </cell>
          <cell r="J78">
            <v>344</v>
          </cell>
          <cell r="K78">
            <v>402</v>
          </cell>
          <cell r="L78">
            <v>201</v>
          </cell>
          <cell r="M78">
            <v>134</v>
          </cell>
          <cell r="N78">
            <v>234.5</v>
          </cell>
          <cell r="O78">
            <v>268</v>
          </cell>
          <cell r="P78">
            <v>201</v>
          </cell>
          <cell r="Q78">
            <v>402</v>
          </cell>
          <cell r="R78">
            <v>167.5</v>
          </cell>
          <cell r="S78">
            <v>400</v>
          </cell>
        </row>
        <row r="79">
          <cell r="A79">
            <v>19.5</v>
          </cell>
          <cell r="B79">
            <v>33.75</v>
          </cell>
          <cell r="C79">
            <v>67.5</v>
          </cell>
          <cell r="D79">
            <v>137.5</v>
          </cell>
          <cell r="E79">
            <v>137.5</v>
          </cell>
          <cell r="F79">
            <v>206.25</v>
          </cell>
          <cell r="G79">
            <v>171.88</v>
          </cell>
          <cell r="H79">
            <v>207.5</v>
          </cell>
          <cell r="I79">
            <v>337.5</v>
          </cell>
          <cell r="J79">
            <v>345</v>
          </cell>
          <cell r="K79">
            <v>405</v>
          </cell>
          <cell r="L79">
            <v>202.5</v>
          </cell>
          <cell r="M79">
            <v>135</v>
          </cell>
          <cell r="N79">
            <v>236.25</v>
          </cell>
          <cell r="O79">
            <v>270</v>
          </cell>
          <cell r="P79">
            <v>202.5</v>
          </cell>
          <cell r="Q79">
            <v>405</v>
          </cell>
          <cell r="R79">
            <v>168.75</v>
          </cell>
          <cell r="S79">
            <v>402.5</v>
          </cell>
        </row>
        <row r="80">
          <cell r="A80">
            <v>20</v>
          </cell>
          <cell r="B80">
            <v>33.5</v>
          </cell>
          <cell r="C80">
            <v>67</v>
          </cell>
          <cell r="D80">
            <v>137</v>
          </cell>
          <cell r="E80">
            <v>137</v>
          </cell>
          <cell r="F80">
            <v>205.5</v>
          </cell>
          <cell r="G80">
            <v>171.25</v>
          </cell>
          <cell r="H80">
            <v>207</v>
          </cell>
          <cell r="I80">
            <v>335</v>
          </cell>
          <cell r="J80">
            <v>344</v>
          </cell>
          <cell r="K80">
            <v>402</v>
          </cell>
          <cell r="L80">
            <v>201</v>
          </cell>
          <cell r="M80">
            <v>134</v>
          </cell>
          <cell r="N80">
            <v>234.5</v>
          </cell>
          <cell r="O80">
            <v>268</v>
          </cell>
          <cell r="P80">
            <v>201</v>
          </cell>
          <cell r="Q80">
            <v>402</v>
          </cell>
          <cell r="R80">
            <v>167.5</v>
          </cell>
          <cell r="S80">
            <v>400</v>
          </cell>
        </row>
        <row r="81">
          <cell r="A81">
            <v>20.25</v>
          </cell>
          <cell r="B81">
            <v>32.75</v>
          </cell>
          <cell r="C81">
            <v>65.5</v>
          </cell>
          <cell r="D81">
            <v>135.5</v>
          </cell>
          <cell r="E81">
            <v>135.5</v>
          </cell>
          <cell r="F81">
            <v>203.25</v>
          </cell>
          <cell r="G81">
            <v>169.38</v>
          </cell>
          <cell r="H81">
            <v>205.5</v>
          </cell>
          <cell r="I81">
            <v>327.5</v>
          </cell>
          <cell r="J81">
            <v>341</v>
          </cell>
          <cell r="K81">
            <v>393</v>
          </cell>
          <cell r="L81">
            <v>196.5</v>
          </cell>
          <cell r="M81">
            <v>131</v>
          </cell>
          <cell r="N81">
            <v>229.25</v>
          </cell>
          <cell r="O81">
            <v>262</v>
          </cell>
          <cell r="P81">
            <v>196.5</v>
          </cell>
          <cell r="Q81">
            <v>393</v>
          </cell>
          <cell r="R81">
            <v>163.75</v>
          </cell>
          <cell r="S81">
            <v>392.5</v>
          </cell>
        </row>
        <row r="82">
          <cell r="A82">
            <v>20.33</v>
          </cell>
          <cell r="B82">
            <v>33</v>
          </cell>
          <cell r="C82">
            <v>66</v>
          </cell>
          <cell r="D82">
            <v>136</v>
          </cell>
          <cell r="E82">
            <v>136</v>
          </cell>
          <cell r="F82">
            <v>204</v>
          </cell>
          <cell r="G82">
            <v>170</v>
          </cell>
          <cell r="H82">
            <v>206</v>
          </cell>
          <cell r="I82">
            <v>330</v>
          </cell>
          <cell r="J82">
            <v>342</v>
          </cell>
          <cell r="K82">
            <v>396</v>
          </cell>
          <cell r="L82">
            <v>198</v>
          </cell>
          <cell r="M82">
            <v>132</v>
          </cell>
          <cell r="N82">
            <v>231</v>
          </cell>
          <cell r="O82">
            <v>264</v>
          </cell>
          <cell r="P82">
            <v>198</v>
          </cell>
          <cell r="Q82">
            <v>396</v>
          </cell>
          <cell r="R82">
            <v>165</v>
          </cell>
          <cell r="S82">
            <v>395</v>
          </cell>
        </row>
        <row r="83">
          <cell r="A83">
            <v>20.5</v>
          </cell>
          <cell r="B83">
            <v>33.25</v>
          </cell>
          <cell r="C83">
            <v>66.5</v>
          </cell>
          <cell r="D83">
            <v>136.5</v>
          </cell>
          <cell r="E83">
            <v>136.5</v>
          </cell>
          <cell r="F83">
            <v>204.75</v>
          </cell>
          <cell r="G83">
            <v>170.63</v>
          </cell>
          <cell r="H83">
            <v>206.5</v>
          </cell>
          <cell r="I83">
            <v>332.5</v>
          </cell>
          <cell r="J83">
            <v>343</v>
          </cell>
          <cell r="K83">
            <v>399</v>
          </cell>
          <cell r="L83">
            <v>199.5</v>
          </cell>
          <cell r="M83">
            <v>133</v>
          </cell>
          <cell r="N83">
            <v>232.75</v>
          </cell>
          <cell r="O83">
            <v>266</v>
          </cell>
          <cell r="P83">
            <v>199.5</v>
          </cell>
          <cell r="Q83">
            <v>399</v>
          </cell>
          <cell r="R83">
            <v>166.25</v>
          </cell>
          <cell r="S83">
            <v>397.5</v>
          </cell>
        </row>
        <row r="84">
          <cell r="A84">
            <v>21</v>
          </cell>
          <cell r="B84">
            <v>33</v>
          </cell>
          <cell r="C84">
            <v>66</v>
          </cell>
          <cell r="D84">
            <v>136</v>
          </cell>
          <cell r="E84">
            <v>136</v>
          </cell>
          <cell r="F84">
            <v>204</v>
          </cell>
          <cell r="G84">
            <v>170</v>
          </cell>
          <cell r="H84">
            <v>206</v>
          </cell>
          <cell r="I84">
            <v>330</v>
          </cell>
          <cell r="J84">
            <v>342</v>
          </cell>
          <cell r="K84">
            <v>396</v>
          </cell>
          <cell r="L84">
            <v>198</v>
          </cell>
          <cell r="M84">
            <v>132</v>
          </cell>
          <cell r="N84">
            <v>231</v>
          </cell>
          <cell r="O84">
            <v>264</v>
          </cell>
          <cell r="P84">
            <v>198</v>
          </cell>
          <cell r="Q84">
            <v>396</v>
          </cell>
          <cell r="R84">
            <v>165</v>
          </cell>
          <cell r="S84">
            <v>395</v>
          </cell>
        </row>
        <row r="85">
          <cell r="A85">
            <v>21.25</v>
          </cell>
          <cell r="B85">
            <v>32.25</v>
          </cell>
          <cell r="C85">
            <v>64.5</v>
          </cell>
          <cell r="D85">
            <v>134.5</v>
          </cell>
          <cell r="E85">
            <v>134.5</v>
          </cell>
          <cell r="F85">
            <v>201.75</v>
          </cell>
          <cell r="G85">
            <v>168.13</v>
          </cell>
          <cell r="H85">
            <v>204.5</v>
          </cell>
          <cell r="I85">
            <v>322.5</v>
          </cell>
          <cell r="J85">
            <v>339</v>
          </cell>
          <cell r="K85">
            <v>387</v>
          </cell>
          <cell r="L85">
            <v>193.5</v>
          </cell>
          <cell r="M85">
            <v>129</v>
          </cell>
          <cell r="N85">
            <v>225.75</v>
          </cell>
          <cell r="O85">
            <v>258</v>
          </cell>
          <cell r="P85">
            <v>193.5</v>
          </cell>
          <cell r="Q85">
            <v>387</v>
          </cell>
          <cell r="R85">
            <v>161.25</v>
          </cell>
          <cell r="S85">
            <v>387.5</v>
          </cell>
        </row>
        <row r="86">
          <cell r="A86">
            <v>21.33</v>
          </cell>
          <cell r="B86">
            <v>32.5</v>
          </cell>
          <cell r="C86">
            <v>65</v>
          </cell>
          <cell r="D86">
            <v>135</v>
          </cell>
          <cell r="E86">
            <v>135</v>
          </cell>
          <cell r="F86">
            <v>202.5</v>
          </cell>
          <cell r="G86">
            <v>168.75</v>
          </cell>
          <cell r="H86">
            <v>205</v>
          </cell>
          <cell r="I86">
            <v>325</v>
          </cell>
          <cell r="J86">
            <v>340</v>
          </cell>
          <cell r="K86">
            <v>390</v>
          </cell>
          <cell r="L86">
            <v>195</v>
          </cell>
          <cell r="M86">
            <v>130</v>
          </cell>
          <cell r="N86">
            <v>227.5</v>
          </cell>
          <cell r="O86">
            <v>260</v>
          </cell>
          <cell r="P86">
            <v>195</v>
          </cell>
          <cell r="Q86">
            <v>390</v>
          </cell>
          <cell r="R86">
            <v>162.5</v>
          </cell>
          <cell r="S86">
            <v>390</v>
          </cell>
        </row>
        <row r="87">
          <cell r="A87">
            <v>21.5</v>
          </cell>
          <cell r="B87">
            <v>32.75</v>
          </cell>
          <cell r="C87">
            <v>65.5</v>
          </cell>
          <cell r="D87">
            <v>135.5</v>
          </cell>
          <cell r="E87">
            <v>135.5</v>
          </cell>
          <cell r="F87">
            <v>203.25</v>
          </cell>
          <cell r="G87">
            <v>169.38</v>
          </cell>
          <cell r="H87">
            <v>205.5</v>
          </cell>
          <cell r="I87">
            <v>327.5</v>
          </cell>
          <cell r="J87">
            <v>341</v>
          </cell>
          <cell r="K87">
            <v>393</v>
          </cell>
          <cell r="L87">
            <v>196.5</v>
          </cell>
          <cell r="M87">
            <v>131</v>
          </cell>
          <cell r="N87">
            <v>229.25</v>
          </cell>
          <cell r="O87">
            <v>262</v>
          </cell>
          <cell r="P87">
            <v>196.5</v>
          </cell>
          <cell r="Q87">
            <v>393</v>
          </cell>
          <cell r="R87">
            <v>163.75</v>
          </cell>
          <cell r="S87">
            <v>392.5</v>
          </cell>
        </row>
        <row r="88">
          <cell r="A88">
            <v>22</v>
          </cell>
          <cell r="B88">
            <v>32.5</v>
          </cell>
          <cell r="C88">
            <v>65</v>
          </cell>
          <cell r="D88">
            <v>135</v>
          </cell>
          <cell r="E88">
            <v>135</v>
          </cell>
          <cell r="F88">
            <v>202.5</v>
          </cell>
          <cell r="G88">
            <v>168.75</v>
          </cell>
          <cell r="H88">
            <v>205</v>
          </cell>
          <cell r="I88">
            <v>325</v>
          </cell>
          <cell r="J88">
            <v>340</v>
          </cell>
          <cell r="K88">
            <v>390</v>
          </cell>
          <cell r="L88">
            <v>195</v>
          </cell>
          <cell r="M88">
            <v>130</v>
          </cell>
          <cell r="N88">
            <v>227.5</v>
          </cell>
          <cell r="O88">
            <v>260</v>
          </cell>
          <cell r="P88">
            <v>195</v>
          </cell>
          <cell r="Q88">
            <v>390</v>
          </cell>
          <cell r="R88">
            <v>162.5</v>
          </cell>
          <cell r="S88">
            <v>390</v>
          </cell>
        </row>
        <row r="89">
          <cell r="A89">
            <v>22.25</v>
          </cell>
          <cell r="B89">
            <v>31.75</v>
          </cell>
          <cell r="C89">
            <v>63.5</v>
          </cell>
          <cell r="D89">
            <v>129.75</v>
          </cell>
          <cell r="E89">
            <v>129.75</v>
          </cell>
          <cell r="F89">
            <v>194.63</v>
          </cell>
          <cell r="G89">
            <v>162.19</v>
          </cell>
          <cell r="H89">
            <v>196</v>
          </cell>
          <cell r="I89">
            <v>317.5</v>
          </cell>
          <cell r="J89">
            <v>325.75</v>
          </cell>
          <cell r="K89">
            <v>381</v>
          </cell>
          <cell r="L89">
            <v>190.5</v>
          </cell>
          <cell r="M89">
            <v>127</v>
          </cell>
          <cell r="N89">
            <v>222.25</v>
          </cell>
          <cell r="O89">
            <v>254</v>
          </cell>
          <cell r="P89">
            <v>190.5</v>
          </cell>
          <cell r="Q89">
            <v>375.5</v>
          </cell>
          <cell r="R89">
            <v>158.75</v>
          </cell>
          <cell r="S89">
            <v>367.5</v>
          </cell>
        </row>
        <row r="90">
          <cell r="A90">
            <v>22.33</v>
          </cell>
          <cell r="B90">
            <v>32</v>
          </cell>
          <cell r="C90">
            <v>64</v>
          </cell>
          <cell r="D90">
            <v>134</v>
          </cell>
          <cell r="E90">
            <v>134</v>
          </cell>
          <cell r="F90">
            <v>201</v>
          </cell>
          <cell r="G90">
            <v>167.5</v>
          </cell>
          <cell r="H90">
            <v>204</v>
          </cell>
          <cell r="I90">
            <v>320</v>
          </cell>
          <cell r="J90">
            <v>338</v>
          </cell>
          <cell r="K90">
            <v>384</v>
          </cell>
          <cell r="L90">
            <v>192</v>
          </cell>
          <cell r="M90">
            <v>128</v>
          </cell>
          <cell r="N90">
            <v>224</v>
          </cell>
          <cell r="O90">
            <v>256</v>
          </cell>
          <cell r="P90">
            <v>192</v>
          </cell>
          <cell r="Q90">
            <v>384</v>
          </cell>
          <cell r="R90">
            <v>160</v>
          </cell>
          <cell r="S90">
            <v>385</v>
          </cell>
        </row>
        <row r="91">
          <cell r="A91">
            <v>22.5</v>
          </cell>
          <cell r="B91">
            <v>32.25</v>
          </cell>
          <cell r="C91">
            <v>64.5</v>
          </cell>
          <cell r="D91">
            <v>134.5</v>
          </cell>
          <cell r="E91">
            <v>134.5</v>
          </cell>
          <cell r="F91">
            <v>201.75</v>
          </cell>
          <cell r="G91">
            <v>168.13</v>
          </cell>
          <cell r="H91">
            <v>204.5</v>
          </cell>
          <cell r="I91">
            <v>322.5</v>
          </cell>
          <cell r="J91">
            <v>339</v>
          </cell>
          <cell r="K91">
            <v>387</v>
          </cell>
          <cell r="L91">
            <v>193.5</v>
          </cell>
          <cell r="M91">
            <v>129</v>
          </cell>
          <cell r="N91">
            <v>225.75</v>
          </cell>
          <cell r="O91">
            <v>258</v>
          </cell>
          <cell r="P91">
            <v>193.5</v>
          </cell>
          <cell r="Q91">
            <v>387</v>
          </cell>
          <cell r="R91">
            <v>161.25</v>
          </cell>
          <cell r="S91">
            <v>387.5</v>
          </cell>
        </row>
        <row r="92">
          <cell r="A92">
            <v>23</v>
          </cell>
          <cell r="B92">
            <v>32</v>
          </cell>
          <cell r="C92">
            <v>64</v>
          </cell>
          <cell r="D92">
            <v>134</v>
          </cell>
          <cell r="E92">
            <v>134</v>
          </cell>
          <cell r="F92">
            <v>201</v>
          </cell>
          <cell r="G92">
            <v>167.5</v>
          </cell>
          <cell r="H92">
            <v>204</v>
          </cell>
          <cell r="I92">
            <v>320</v>
          </cell>
          <cell r="J92">
            <v>338</v>
          </cell>
          <cell r="K92">
            <v>384</v>
          </cell>
          <cell r="L92">
            <v>192</v>
          </cell>
          <cell r="M92">
            <v>128</v>
          </cell>
          <cell r="N92">
            <v>224</v>
          </cell>
          <cell r="O92">
            <v>256</v>
          </cell>
          <cell r="P92">
            <v>192</v>
          </cell>
          <cell r="Q92">
            <v>384</v>
          </cell>
          <cell r="R92">
            <v>160</v>
          </cell>
          <cell r="S92">
            <v>385</v>
          </cell>
        </row>
        <row r="93">
          <cell r="A93">
            <v>23.25</v>
          </cell>
          <cell r="B93">
            <v>31.25</v>
          </cell>
          <cell r="C93">
            <v>62.5</v>
          </cell>
          <cell r="D93">
            <v>125</v>
          </cell>
          <cell r="E93">
            <v>125</v>
          </cell>
          <cell r="F93">
            <v>187.5</v>
          </cell>
          <cell r="G93">
            <v>156.25</v>
          </cell>
          <cell r="H93">
            <v>187.5</v>
          </cell>
          <cell r="I93">
            <v>312.5</v>
          </cell>
          <cell r="J93">
            <v>312.5</v>
          </cell>
          <cell r="K93">
            <v>375</v>
          </cell>
          <cell r="L93">
            <v>187.5</v>
          </cell>
          <cell r="M93">
            <v>125</v>
          </cell>
          <cell r="N93">
            <v>218.75</v>
          </cell>
          <cell r="O93">
            <v>250</v>
          </cell>
          <cell r="P93">
            <v>187.5</v>
          </cell>
          <cell r="Q93">
            <v>364.5</v>
          </cell>
          <cell r="R93">
            <v>156.25</v>
          </cell>
          <cell r="S93">
            <v>347.5</v>
          </cell>
        </row>
        <row r="94">
          <cell r="A94">
            <v>23.33</v>
          </cell>
          <cell r="B94">
            <v>31.5</v>
          </cell>
          <cell r="C94">
            <v>63</v>
          </cell>
          <cell r="D94">
            <v>128</v>
          </cell>
          <cell r="E94">
            <v>128</v>
          </cell>
          <cell r="F94">
            <v>192</v>
          </cell>
          <cell r="G94">
            <v>160</v>
          </cell>
          <cell r="H94">
            <v>193</v>
          </cell>
          <cell r="I94">
            <v>315</v>
          </cell>
          <cell r="J94">
            <v>321</v>
          </cell>
          <cell r="K94">
            <v>378</v>
          </cell>
          <cell r="L94">
            <v>189</v>
          </cell>
          <cell r="M94">
            <v>126</v>
          </cell>
          <cell r="N94">
            <v>220.5</v>
          </cell>
          <cell r="O94">
            <v>252</v>
          </cell>
          <cell r="P94">
            <v>189</v>
          </cell>
          <cell r="Q94">
            <v>370.67</v>
          </cell>
          <cell r="R94">
            <v>157.5</v>
          </cell>
          <cell r="S94">
            <v>360</v>
          </cell>
        </row>
        <row r="95">
          <cell r="A95">
            <v>23.5</v>
          </cell>
          <cell r="B95">
            <v>31.75</v>
          </cell>
          <cell r="C95">
            <v>63.5</v>
          </cell>
          <cell r="D95">
            <v>133.5</v>
          </cell>
          <cell r="E95">
            <v>133.5</v>
          </cell>
          <cell r="F95">
            <v>200.25</v>
          </cell>
          <cell r="G95">
            <v>166.88</v>
          </cell>
          <cell r="H95">
            <v>203.5</v>
          </cell>
          <cell r="I95">
            <v>317.5</v>
          </cell>
          <cell r="J95">
            <v>337</v>
          </cell>
          <cell r="K95">
            <v>381</v>
          </cell>
          <cell r="L95">
            <v>190.5</v>
          </cell>
          <cell r="M95">
            <v>127</v>
          </cell>
          <cell r="N95">
            <v>222.25</v>
          </cell>
          <cell r="O95">
            <v>254</v>
          </cell>
          <cell r="P95">
            <v>190.5</v>
          </cell>
          <cell r="Q95">
            <v>381</v>
          </cell>
          <cell r="R95">
            <v>158.75</v>
          </cell>
          <cell r="S95">
            <v>382.5</v>
          </cell>
        </row>
        <row r="96">
          <cell r="A96">
            <v>24</v>
          </cell>
          <cell r="B96">
            <v>31.5</v>
          </cell>
          <cell r="C96">
            <v>63</v>
          </cell>
          <cell r="D96">
            <v>133</v>
          </cell>
          <cell r="E96">
            <v>133</v>
          </cell>
          <cell r="F96">
            <v>199.5</v>
          </cell>
          <cell r="G96">
            <v>166.25</v>
          </cell>
          <cell r="H96">
            <v>203</v>
          </cell>
          <cell r="I96">
            <v>315</v>
          </cell>
          <cell r="J96">
            <v>336</v>
          </cell>
          <cell r="K96">
            <v>378</v>
          </cell>
          <cell r="L96">
            <v>189</v>
          </cell>
          <cell r="M96">
            <v>126</v>
          </cell>
          <cell r="N96">
            <v>220.5</v>
          </cell>
          <cell r="O96">
            <v>252</v>
          </cell>
          <cell r="P96">
            <v>189</v>
          </cell>
          <cell r="Q96">
            <v>378</v>
          </cell>
          <cell r="R96">
            <v>157.5</v>
          </cell>
          <cell r="S96">
            <v>380</v>
          </cell>
        </row>
        <row r="97">
          <cell r="A97">
            <v>24.25</v>
          </cell>
          <cell r="B97">
            <v>30.75</v>
          </cell>
          <cell r="C97">
            <v>61.5</v>
          </cell>
          <cell r="D97">
            <v>120.25</v>
          </cell>
          <cell r="E97">
            <v>120.25</v>
          </cell>
          <cell r="F97">
            <v>180.38</v>
          </cell>
          <cell r="G97">
            <v>150.31</v>
          </cell>
          <cell r="H97">
            <v>179</v>
          </cell>
          <cell r="I97">
            <v>307.5</v>
          </cell>
          <cell r="J97">
            <v>299.25</v>
          </cell>
          <cell r="K97">
            <v>369</v>
          </cell>
          <cell r="L97">
            <v>184.5</v>
          </cell>
          <cell r="M97">
            <v>123</v>
          </cell>
          <cell r="N97">
            <v>215.25</v>
          </cell>
          <cell r="O97">
            <v>246</v>
          </cell>
          <cell r="P97">
            <v>184.5</v>
          </cell>
          <cell r="Q97">
            <v>354</v>
          </cell>
          <cell r="R97">
            <v>153.75</v>
          </cell>
          <cell r="S97">
            <v>327.5</v>
          </cell>
        </row>
        <row r="98">
          <cell r="A98">
            <v>24.33</v>
          </cell>
          <cell r="B98">
            <v>31</v>
          </cell>
          <cell r="C98">
            <v>62</v>
          </cell>
          <cell r="D98">
            <v>122</v>
          </cell>
          <cell r="E98">
            <v>122</v>
          </cell>
          <cell r="F98">
            <v>183</v>
          </cell>
          <cell r="G98">
            <v>152.5</v>
          </cell>
          <cell r="H98">
            <v>182</v>
          </cell>
          <cell r="I98">
            <v>310</v>
          </cell>
          <cell r="J98">
            <v>304</v>
          </cell>
          <cell r="K98">
            <v>372</v>
          </cell>
          <cell r="L98">
            <v>186</v>
          </cell>
          <cell r="M98">
            <v>124</v>
          </cell>
          <cell r="N98">
            <v>217</v>
          </cell>
          <cell r="O98">
            <v>248</v>
          </cell>
          <cell r="P98">
            <v>186</v>
          </cell>
          <cell r="Q98">
            <v>358</v>
          </cell>
          <cell r="R98">
            <v>155</v>
          </cell>
          <cell r="S98">
            <v>335</v>
          </cell>
        </row>
        <row r="99">
          <cell r="A99">
            <v>24.5</v>
          </cell>
          <cell r="B99">
            <v>31.25</v>
          </cell>
          <cell r="C99">
            <v>62.5</v>
          </cell>
          <cell r="D99">
            <v>125</v>
          </cell>
          <cell r="E99">
            <v>125</v>
          </cell>
          <cell r="F99">
            <v>187.5</v>
          </cell>
          <cell r="G99">
            <v>156.25</v>
          </cell>
          <cell r="H99">
            <v>187.5</v>
          </cell>
          <cell r="I99">
            <v>312.5</v>
          </cell>
          <cell r="J99">
            <v>312.5</v>
          </cell>
          <cell r="K99">
            <v>375</v>
          </cell>
          <cell r="L99">
            <v>187.5</v>
          </cell>
          <cell r="M99">
            <v>125</v>
          </cell>
          <cell r="N99">
            <v>218.75</v>
          </cell>
          <cell r="O99">
            <v>250</v>
          </cell>
          <cell r="P99">
            <v>187.5</v>
          </cell>
          <cell r="Q99">
            <v>364</v>
          </cell>
          <cell r="R99">
            <v>156.25</v>
          </cell>
          <cell r="S99">
            <v>347.5</v>
          </cell>
        </row>
        <row r="100">
          <cell r="A100">
            <v>25</v>
          </cell>
          <cell r="B100">
            <v>31</v>
          </cell>
          <cell r="C100">
            <v>62</v>
          </cell>
          <cell r="D100">
            <v>117</v>
          </cell>
          <cell r="E100">
            <v>117</v>
          </cell>
          <cell r="F100">
            <v>175.5</v>
          </cell>
          <cell r="G100">
            <v>146.25</v>
          </cell>
          <cell r="H100">
            <v>172</v>
          </cell>
          <cell r="I100">
            <v>310</v>
          </cell>
          <cell r="J100">
            <v>289</v>
          </cell>
          <cell r="K100">
            <v>372</v>
          </cell>
          <cell r="L100">
            <v>186</v>
          </cell>
          <cell r="M100">
            <v>124</v>
          </cell>
          <cell r="N100">
            <v>217</v>
          </cell>
          <cell r="O100">
            <v>248</v>
          </cell>
          <cell r="P100">
            <v>186</v>
          </cell>
          <cell r="Q100">
            <v>350</v>
          </cell>
          <cell r="R100">
            <v>155</v>
          </cell>
          <cell r="S100">
            <v>315</v>
          </cell>
        </row>
        <row r="101">
          <cell r="A101">
            <v>25.25</v>
          </cell>
          <cell r="B101">
            <v>30.25</v>
          </cell>
          <cell r="C101">
            <v>60.5</v>
          </cell>
          <cell r="D101">
            <v>115.5</v>
          </cell>
          <cell r="E101">
            <v>115.5</v>
          </cell>
          <cell r="F101">
            <v>173.25</v>
          </cell>
          <cell r="G101">
            <v>144.38</v>
          </cell>
          <cell r="H101">
            <v>170.5</v>
          </cell>
          <cell r="I101">
            <v>302.5</v>
          </cell>
          <cell r="J101">
            <v>286</v>
          </cell>
          <cell r="K101">
            <v>363</v>
          </cell>
          <cell r="L101">
            <v>181.5</v>
          </cell>
          <cell r="M101">
            <v>121</v>
          </cell>
          <cell r="N101">
            <v>211.75</v>
          </cell>
          <cell r="O101">
            <v>242</v>
          </cell>
          <cell r="P101">
            <v>181.5</v>
          </cell>
          <cell r="Q101">
            <v>344</v>
          </cell>
          <cell r="R101">
            <v>151.25</v>
          </cell>
          <cell r="S101">
            <v>307.5</v>
          </cell>
        </row>
        <row r="102">
          <cell r="A102">
            <v>25.33</v>
          </cell>
          <cell r="B102">
            <v>30.5</v>
          </cell>
          <cell r="C102">
            <v>61</v>
          </cell>
          <cell r="D102">
            <v>116</v>
          </cell>
          <cell r="E102">
            <v>116</v>
          </cell>
          <cell r="F102">
            <v>174</v>
          </cell>
          <cell r="G102">
            <v>145</v>
          </cell>
          <cell r="H102">
            <v>171</v>
          </cell>
          <cell r="I102">
            <v>305</v>
          </cell>
          <cell r="J102">
            <v>287</v>
          </cell>
          <cell r="K102">
            <v>366</v>
          </cell>
          <cell r="L102">
            <v>183</v>
          </cell>
          <cell r="M102">
            <v>122</v>
          </cell>
          <cell r="N102">
            <v>213.5</v>
          </cell>
          <cell r="O102">
            <v>244</v>
          </cell>
          <cell r="P102">
            <v>183</v>
          </cell>
          <cell r="Q102">
            <v>346</v>
          </cell>
          <cell r="R102">
            <v>152.5</v>
          </cell>
          <cell r="S102">
            <v>310</v>
          </cell>
        </row>
        <row r="103">
          <cell r="A103">
            <v>25.5</v>
          </cell>
          <cell r="B103">
            <v>30.75</v>
          </cell>
          <cell r="C103">
            <v>61.5</v>
          </cell>
          <cell r="D103">
            <v>116.5</v>
          </cell>
          <cell r="E103">
            <v>116.5</v>
          </cell>
          <cell r="F103">
            <v>174.75</v>
          </cell>
          <cell r="G103">
            <v>145.63</v>
          </cell>
          <cell r="H103">
            <v>171.5</v>
          </cell>
          <cell r="I103">
            <v>307.5</v>
          </cell>
          <cell r="J103">
            <v>288</v>
          </cell>
          <cell r="K103">
            <v>369</v>
          </cell>
          <cell r="L103">
            <v>184.5</v>
          </cell>
          <cell r="M103">
            <v>123</v>
          </cell>
          <cell r="N103">
            <v>215.25</v>
          </cell>
          <cell r="O103">
            <v>246</v>
          </cell>
          <cell r="P103">
            <v>184.5</v>
          </cell>
          <cell r="Q103">
            <v>348</v>
          </cell>
          <cell r="R103">
            <v>153.75</v>
          </cell>
          <cell r="S103">
            <v>312.5</v>
          </cell>
        </row>
        <row r="104">
          <cell r="A104">
            <v>26</v>
          </cell>
          <cell r="B104">
            <v>30.5</v>
          </cell>
          <cell r="C104">
            <v>61</v>
          </cell>
          <cell r="D104">
            <v>116</v>
          </cell>
          <cell r="E104">
            <v>116</v>
          </cell>
          <cell r="F104">
            <v>174</v>
          </cell>
          <cell r="G104">
            <v>145</v>
          </cell>
          <cell r="H104">
            <v>171</v>
          </cell>
          <cell r="I104">
            <v>305</v>
          </cell>
          <cell r="J104">
            <v>287</v>
          </cell>
          <cell r="K104">
            <v>366</v>
          </cell>
          <cell r="L104">
            <v>183</v>
          </cell>
          <cell r="M104">
            <v>122</v>
          </cell>
          <cell r="N104">
            <v>213.5</v>
          </cell>
          <cell r="O104">
            <v>244</v>
          </cell>
          <cell r="P104">
            <v>183</v>
          </cell>
          <cell r="Q104">
            <v>346</v>
          </cell>
          <cell r="R104">
            <v>152.5</v>
          </cell>
          <cell r="S104">
            <v>310</v>
          </cell>
        </row>
        <row r="105">
          <cell r="A105">
            <v>26.25</v>
          </cell>
          <cell r="B105">
            <v>29.75</v>
          </cell>
          <cell r="C105">
            <v>59.5</v>
          </cell>
          <cell r="D105">
            <v>114.5</v>
          </cell>
          <cell r="E105">
            <v>114.5</v>
          </cell>
          <cell r="F105">
            <v>171.75</v>
          </cell>
          <cell r="G105">
            <v>143.13</v>
          </cell>
          <cell r="H105">
            <v>169.5</v>
          </cell>
          <cell r="I105">
            <v>297.5</v>
          </cell>
          <cell r="J105">
            <v>284</v>
          </cell>
          <cell r="K105">
            <v>357</v>
          </cell>
          <cell r="L105">
            <v>178.5</v>
          </cell>
          <cell r="M105">
            <v>119</v>
          </cell>
          <cell r="N105">
            <v>208.25</v>
          </cell>
          <cell r="O105">
            <v>238</v>
          </cell>
          <cell r="P105">
            <v>178.5</v>
          </cell>
          <cell r="Q105">
            <v>340</v>
          </cell>
          <cell r="R105">
            <v>148.75</v>
          </cell>
          <cell r="S105">
            <v>302.5</v>
          </cell>
        </row>
        <row r="106">
          <cell r="A106">
            <v>26.33</v>
          </cell>
          <cell r="B106">
            <v>30</v>
          </cell>
          <cell r="C106">
            <v>60</v>
          </cell>
          <cell r="D106">
            <v>115</v>
          </cell>
          <cell r="E106">
            <v>115</v>
          </cell>
          <cell r="F106">
            <v>172.5</v>
          </cell>
          <cell r="G106">
            <v>143.75</v>
          </cell>
          <cell r="H106">
            <v>170</v>
          </cell>
          <cell r="I106">
            <v>300</v>
          </cell>
          <cell r="J106">
            <v>285</v>
          </cell>
          <cell r="K106">
            <v>360</v>
          </cell>
          <cell r="L106">
            <v>180</v>
          </cell>
          <cell r="M106">
            <v>120</v>
          </cell>
          <cell r="N106">
            <v>210</v>
          </cell>
          <cell r="O106">
            <v>240</v>
          </cell>
          <cell r="P106">
            <v>180</v>
          </cell>
          <cell r="Q106">
            <v>342</v>
          </cell>
          <cell r="R106">
            <v>150</v>
          </cell>
          <cell r="S106">
            <v>305</v>
          </cell>
        </row>
        <row r="107">
          <cell r="A107">
            <v>26.5</v>
          </cell>
          <cell r="B107">
            <v>30.25</v>
          </cell>
          <cell r="C107">
            <v>60.5</v>
          </cell>
          <cell r="D107">
            <v>115.5</v>
          </cell>
          <cell r="E107">
            <v>115.5</v>
          </cell>
          <cell r="F107">
            <v>173.25</v>
          </cell>
          <cell r="G107">
            <v>144.38</v>
          </cell>
          <cell r="H107">
            <v>170.5</v>
          </cell>
          <cell r="I107">
            <v>302.5</v>
          </cell>
          <cell r="J107">
            <v>286</v>
          </cell>
          <cell r="K107">
            <v>363</v>
          </cell>
          <cell r="L107">
            <v>181.5</v>
          </cell>
          <cell r="M107">
            <v>121</v>
          </cell>
          <cell r="N107">
            <v>211.75</v>
          </cell>
          <cell r="O107">
            <v>242</v>
          </cell>
          <cell r="P107">
            <v>181.5</v>
          </cell>
          <cell r="Q107">
            <v>344</v>
          </cell>
          <cell r="R107">
            <v>151.25</v>
          </cell>
          <cell r="S107">
            <v>307.5</v>
          </cell>
        </row>
        <row r="108">
          <cell r="A108">
            <v>27</v>
          </cell>
          <cell r="B108">
            <v>30</v>
          </cell>
          <cell r="C108">
            <v>60</v>
          </cell>
          <cell r="D108">
            <v>115</v>
          </cell>
          <cell r="E108">
            <v>115</v>
          </cell>
          <cell r="F108">
            <v>172.5</v>
          </cell>
          <cell r="G108">
            <v>143.75</v>
          </cell>
          <cell r="H108">
            <v>170</v>
          </cell>
          <cell r="I108">
            <v>300</v>
          </cell>
          <cell r="J108">
            <v>285</v>
          </cell>
          <cell r="K108">
            <v>360</v>
          </cell>
          <cell r="L108">
            <v>180</v>
          </cell>
          <cell r="M108">
            <v>120</v>
          </cell>
          <cell r="N108">
            <v>210</v>
          </cell>
          <cell r="O108">
            <v>240</v>
          </cell>
          <cell r="P108">
            <v>180</v>
          </cell>
          <cell r="Q108">
            <v>342</v>
          </cell>
          <cell r="R108">
            <v>150</v>
          </cell>
          <cell r="S108">
            <v>305</v>
          </cell>
        </row>
        <row r="109">
          <cell r="A109">
            <v>27.25</v>
          </cell>
          <cell r="B109">
            <v>29.25</v>
          </cell>
          <cell r="C109">
            <v>58.5</v>
          </cell>
          <cell r="D109">
            <v>113.5</v>
          </cell>
          <cell r="E109">
            <v>113.5</v>
          </cell>
          <cell r="F109">
            <v>170.25</v>
          </cell>
          <cell r="G109">
            <v>141.88</v>
          </cell>
          <cell r="H109">
            <v>168.5</v>
          </cell>
          <cell r="I109">
            <v>292.5</v>
          </cell>
          <cell r="J109">
            <v>282</v>
          </cell>
          <cell r="K109">
            <v>351</v>
          </cell>
          <cell r="L109">
            <v>175.5</v>
          </cell>
          <cell r="M109">
            <v>117</v>
          </cell>
          <cell r="N109">
            <v>204.75</v>
          </cell>
          <cell r="O109">
            <v>234</v>
          </cell>
          <cell r="P109">
            <v>175.5</v>
          </cell>
          <cell r="Q109">
            <v>336</v>
          </cell>
          <cell r="R109">
            <v>146.25</v>
          </cell>
          <cell r="S109">
            <v>297.5</v>
          </cell>
        </row>
        <row r="110">
          <cell r="A110">
            <v>27.33</v>
          </cell>
          <cell r="B110">
            <v>29.5</v>
          </cell>
          <cell r="C110">
            <v>59</v>
          </cell>
          <cell r="D110">
            <v>114</v>
          </cell>
          <cell r="E110">
            <v>114</v>
          </cell>
          <cell r="F110">
            <v>171</v>
          </cell>
          <cell r="G110">
            <v>142.5</v>
          </cell>
          <cell r="H110">
            <v>169</v>
          </cell>
          <cell r="I110">
            <v>295</v>
          </cell>
          <cell r="J110">
            <v>283</v>
          </cell>
          <cell r="K110">
            <v>354</v>
          </cell>
          <cell r="L110">
            <v>177</v>
          </cell>
          <cell r="M110">
            <v>118</v>
          </cell>
          <cell r="N110">
            <v>206.5</v>
          </cell>
          <cell r="O110">
            <v>236</v>
          </cell>
          <cell r="P110">
            <v>177</v>
          </cell>
          <cell r="Q110">
            <v>338</v>
          </cell>
          <cell r="R110">
            <v>147.5</v>
          </cell>
          <cell r="S110">
            <v>300</v>
          </cell>
        </row>
        <row r="111">
          <cell r="A111">
            <v>27.5</v>
          </cell>
          <cell r="B111">
            <v>29.75</v>
          </cell>
          <cell r="C111">
            <v>59.5</v>
          </cell>
          <cell r="D111">
            <v>114.5</v>
          </cell>
          <cell r="E111">
            <v>114.5</v>
          </cell>
          <cell r="F111">
            <v>171.75</v>
          </cell>
          <cell r="G111">
            <v>143.13</v>
          </cell>
          <cell r="H111">
            <v>169.5</v>
          </cell>
          <cell r="I111">
            <v>297.5</v>
          </cell>
          <cell r="J111">
            <v>284</v>
          </cell>
          <cell r="K111">
            <v>357</v>
          </cell>
          <cell r="L111">
            <v>178.5</v>
          </cell>
          <cell r="M111">
            <v>119</v>
          </cell>
          <cell r="N111">
            <v>208.25</v>
          </cell>
          <cell r="O111">
            <v>238</v>
          </cell>
          <cell r="P111">
            <v>178.5</v>
          </cell>
          <cell r="Q111">
            <v>340</v>
          </cell>
          <cell r="R111">
            <v>148.75</v>
          </cell>
          <cell r="S111">
            <v>302.5</v>
          </cell>
        </row>
        <row r="112">
          <cell r="A112">
            <v>28</v>
          </cell>
          <cell r="B112">
            <v>29.5</v>
          </cell>
          <cell r="C112">
            <v>59</v>
          </cell>
          <cell r="D112">
            <v>114</v>
          </cell>
          <cell r="E112">
            <v>114</v>
          </cell>
          <cell r="F112">
            <v>171</v>
          </cell>
          <cell r="G112">
            <v>142.5</v>
          </cell>
          <cell r="H112">
            <v>169</v>
          </cell>
          <cell r="I112">
            <v>295</v>
          </cell>
          <cell r="J112">
            <v>283</v>
          </cell>
          <cell r="K112">
            <v>354</v>
          </cell>
          <cell r="L112">
            <v>177</v>
          </cell>
          <cell r="M112">
            <v>118</v>
          </cell>
          <cell r="N112">
            <v>206.5</v>
          </cell>
          <cell r="O112">
            <v>236</v>
          </cell>
          <cell r="P112">
            <v>177</v>
          </cell>
          <cell r="Q112">
            <v>338</v>
          </cell>
          <cell r="R112">
            <v>147.5</v>
          </cell>
          <cell r="S112">
            <v>300</v>
          </cell>
        </row>
        <row r="113">
          <cell r="A113">
            <v>28.25</v>
          </cell>
          <cell r="B113">
            <v>28.75</v>
          </cell>
          <cell r="C113">
            <v>57.5</v>
          </cell>
          <cell r="D113">
            <v>112.5</v>
          </cell>
          <cell r="E113">
            <v>112.5</v>
          </cell>
          <cell r="F113">
            <v>168.75</v>
          </cell>
          <cell r="G113">
            <v>140.63</v>
          </cell>
          <cell r="H113">
            <v>167.5</v>
          </cell>
          <cell r="I113">
            <v>287.5</v>
          </cell>
          <cell r="J113">
            <v>280</v>
          </cell>
          <cell r="K113">
            <v>345</v>
          </cell>
          <cell r="L113">
            <v>172.5</v>
          </cell>
          <cell r="M113">
            <v>115</v>
          </cell>
          <cell r="N113">
            <v>201.25</v>
          </cell>
          <cell r="O113">
            <v>230</v>
          </cell>
          <cell r="P113">
            <v>172.5</v>
          </cell>
          <cell r="Q113">
            <v>332</v>
          </cell>
          <cell r="R113">
            <v>143.75</v>
          </cell>
          <cell r="S113">
            <v>292.5</v>
          </cell>
        </row>
        <row r="114">
          <cell r="A114">
            <v>28.33</v>
          </cell>
          <cell r="B114">
            <v>29</v>
          </cell>
          <cell r="C114">
            <v>58</v>
          </cell>
          <cell r="D114">
            <v>113</v>
          </cell>
          <cell r="E114">
            <v>113</v>
          </cell>
          <cell r="F114">
            <v>169.5</v>
          </cell>
          <cell r="G114">
            <v>141.25</v>
          </cell>
          <cell r="H114">
            <v>168</v>
          </cell>
          <cell r="I114">
            <v>290</v>
          </cell>
          <cell r="J114">
            <v>281</v>
          </cell>
          <cell r="K114">
            <v>348</v>
          </cell>
          <cell r="L114">
            <v>174</v>
          </cell>
          <cell r="M114">
            <v>116</v>
          </cell>
          <cell r="N114">
            <v>203</v>
          </cell>
          <cell r="O114">
            <v>232</v>
          </cell>
          <cell r="P114">
            <v>174</v>
          </cell>
          <cell r="Q114">
            <v>334</v>
          </cell>
          <cell r="R114">
            <v>145</v>
          </cell>
          <cell r="S114">
            <v>295</v>
          </cell>
        </row>
        <row r="115">
          <cell r="A115">
            <v>28.5</v>
          </cell>
          <cell r="B115">
            <v>29.25</v>
          </cell>
          <cell r="C115">
            <v>58.5</v>
          </cell>
          <cell r="D115">
            <v>113.5</v>
          </cell>
          <cell r="E115">
            <v>113.5</v>
          </cell>
          <cell r="F115">
            <v>170.25</v>
          </cell>
          <cell r="G115">
            <v>141.88</v>
          </cell>
          <cell r="H115">
            <v>168.5</v>
          </cell>
          <cell r="I115">
            <v>292.5</v>
          </cell>
          <cell r="J115">
            <v>282</v>
          </cell>
          <cell r="K115">
            <v>351</v>
          </cell>
          <cell r="L115">
            <v>175.5</v>
          </cell>
          <cell r="M115">
            <v>117</v>
          </cell>
          <cell r="N115">
            <v>204.75</v>
          </cell>
          <cell r="O115">
            <v>234</v>
          </cell>
          <cell r="P115">
            <v>175.5</v>
          </cell>
          <cell r="Q115">
            <v>336</v>
          </cell>
          <cell r="R115">
            <v>146.25</v>
          </cell>
          <cell r="S115">
            <v>297.5</v>
          </cell>
        </row>
        <row r="116">
          <cell r="A116">
            <v>29</v>
          </cell>
          <cell r="B116">
            <v>29</v>
          </cell>
          <cell r="C116">
            <v>58</v>
          </cell>
          <cell r="D116">
            <v>113</v>
          </cell>
          <cell r="E116">
            <v>113</v>
          </cell>
          <cell r="F116">
            <v>169.5</v>
          </cell>
          <cell r="G116">
            <v>141.25</v>
          </cell>
          <cell r="H116">
            <v>168</v>
          </cell>
          <cell r="I116">
            <v>290</v>
          </cell>
          <cell r="J116">
            <v>281</v>
          </cell>
          <cell r="K116">
            <v>348</v>
          </cell>
          <cell r="L116">
            <v>174</v>
          </cell>
          <cell r="M116">
            <v>116</v>
          </cell>
          <cell r="N116">
            <v>203</v>
          </cell>
          <cell r="O116">
            <v>232</v>
          </cell>
          <cell r="P116">
            <v>174</v>
          </cell>
          <cell r="Q116">
            <v>334</v>
          </cell>
          <cell r="R116">
            <v>145</v>
          </cell>
          <cell r="S116">
            <v>295</v>
          </cell>
        </row>
        <row r="117">
          <cell r="A117">
            <v>29.25</v>
          </cell>
          <cell r="B117">
            <v>28.25</v>
          </cell>
          <cell r="C117">
            <v>56.5</v>
          </cell>
          <cell r="D117">
            <v>111.5</v>
          </cell>
          <cell r="E117">
            <v>111.5</v>
          </cell>
          <cell r="F117">
            <v>167.25</v>
          </cell>
          <cell r="G117">
            <v>139.38</v>
          </cell>
          <cell r="H117">
            <v>166.5</v>
          </cell>
          <cell r="I117">
            <v>282.5</v>
          </cell>
          <cell r="J117">
            <v>278</v>
          </cell>
          <cell r="K117">
            <v>339</v>
          </cell>
          <cell r="L117">
            <v>169.5</v>
          </cell>
          <cell r="M117">
            <v>113</v>
          </cell>
          <cell r="N117">
            <v>197.75</v>
          </cell>
          <cell r="O117">
            <v>226</v>
          </cell>
          <cell r="P117">
            <v>169.5</v>
          </cell>
          <cell r="Q117">
            <v>328</v>
          </cell>
          <cell r="R117">
            <v>141.25</v>
          </cell>
          <cell r="S117">
            <v>287.5</v>
          </cell>
        </row>
        <row r="118">
          <cell r="A118">
            <v>29.33</v>
          </cell>
          <cell r="B118">
            <v>28.5</v>
          </cell>
          <cell r="C118">
            <v>57</v>
          </cell>
          <cell r="D118">
            <v>112</v>
          </cell>
          <cell r="E118">
            <v>112</v>
          </cell>
          <cell r="F118">
            <v>168</v>
          </cell>
          <cell r="G118">
            <v>140</v>
          </cell>
          <cell r="H118">
            <v>167</v>
          </cell>
          <cell r="I118">
            <v>285</v>
          </cell>
          <cell r="J118">
            <v>279</v>
          </cell>
          <cell r="K118">
            <v>342</v>
          </cell>
          <cell r="L118">
            <v>171</v>
          </cell>
          <cell r="M118">
            <v>114</v>
          </cell>
          <cell r="N118">
            <v>199.5</v>
          </cell>
          <cell r="O118">
            <v>228</v>
          </cell>
          <cell r="P118">
            <v>171</v>
          </cell>
          <cell r="Q118">
            <v>330</v>
          </cell>
          <cell r="R118">
            <v>142.5</v>
          </cell>
          <cell r="S118">
            <v>290</v>
          </cell>
        </row>
        <row r="119">
          <cell r="A119">
            <v>29.5</v>
          </cell>
          <cell r="B119">
            <v>28.75</v>
          </cell>
          <cell r="C119">
            <v>57.5</v>
          </cell>
          <cell r="D119">
            <v>112.5</v>
          </cell>
          <cell r="E119">
            <v>112.5</v>
          </cell>
          <cell r="F119">
            <v>168.75</v>
          </cell>
          <cell r="G119">
            <v>140.63</v>
          </cell>
          <cell r="H119">
            <v>167.5</v>
          </cell>
          <cell r="I119">
            <v>287.5</v>
          </cell>
          <cell r="J119">
            <v>280</v>
          </cell>
          <cell r="K119">
            <v>345</v>
          </cell>
          <cell r="L119">
            <v>172.5</v>
          </cell>
          <cell r="M119">
            <v>115</v>
          </cell>
          <cell r="N119">
            <v>201.25</v>
          </cell>
          <cell r="O119">
            <v>230</v>
          </cell>
          <cell r="P119">
            <v>172.5</v>
          </cell>
          <cell r="Q119">
            <v>332</v>
          </cell>
          <cell r="R119">
            <v>143.75</v>
          </cell>
          <cell r="S119">
            <v>292.5</v>
          </cell>
        </row>
        <row r="120">
          <cell r="A120">
            <v>30</v>
          </cell>
          <cell r="B120">
            <v>28.5</v>
          </cell>
          <cell r="C120">
            <v>57</v>
          </cell>
          <cell r="D120">
            <v>112</v>
          </cell>
          <cell r="E120">
            <v>112</v>
          </cell>
          <cell r="F120">
            <v>168</v>
          </cell>
          <cell r="G120">
            <v>140</v>
          </cell>
          <cell r="H120">
            <v>167</v>
          </cell>
          <cell r="I120">
            <v>285</v>
          </cell>
          <cell r="J120">
            <v>279</v>
          </cell>
          <cell r="K120">
            <v>342</v>
          </cell>
          <cell r="L120">
            <v>171</v>
          </cell>
          <cell r="M120">
            <v>114</v>
          </cell>
          <cell r="N120">
            <v>199.5</v>
          </cell>
          <cell r="O120">
            <v>228</v>
          </cell>
          <cell r="P120">
            <v>171</v>
          </cell>
          <cell r="Q120">
            <v>330</v>
          </cell>
          <cell r="R120">
            <v>142.5</v>
          </cell>
          <cell r="S120">
            <v>290</v>
          </cell>
        </row>
        <row r="121">
          <cell r="A121">
            <v>30.25</v>
          </cell>
          <cell r="B121">
            <v>27.88</v>
          </cell>
          <cell r="C121">
            <v>55.75</v>
          </cell>
          <cell r="D121">
            <v>110.75</v>
          </cell>
          <cell r="E121">
            <v>110.75</v>
          </cell>
          <cell r="F121">
            <v>166.13</v>
          </cell>
          <cell r="G121">
            <v>138.44</v>
          </cell>
          <cell r="H121">
            <v>165.75</v>
          </cell>
          <cell r="I121">
            <v>278.75</v>
          </cell>
          <cell r="J121">
            <v>276.5</v>
          </cell>
          <cell r="K121">
            <v>334.5</v>
          </cell>
          <cell r="L121">
            <v>167.25</v>
          </cell>
          <cell r="M121">
            <v>111.5</v>
          </cell>
          <cell r="N121">
            <v>195.13</v>
          </cell>
          <cell r="O121">
            <v>223</v>
          </cell>
          <cell r="P121">
            <v>167.25</v>
          </cell>
          <cell r="Q121">
            <v>325</v>
          </cell>
          <cell r="R121">
            <v>139.38</v>
          </cell>
          <cell r="S121">
            <v>282.5</v>
          </cell>
        </row>
        <row r="122">
          <cell r="A122">
            <v>30.33</v>
          </cell>
          <cell r="B122">
            <v>28</v>
          </cell>
          <cell r="C122">
            <v>56</v>
          </cell>
          <cell r="D122">
            <v>111</v>
          </cell>
          <cell r="E122">
            <v>111</v>
          </cell>
          <cell r="F122">
            <v>166.5</v>
          </cell>
          <cell r="G122">
            <v>138.75</v>
          </cell>
          <cell r="H122">
            <v>166</v>
          </cell>
          <cell r="I122">
            <v>280</v>
          </cell>
          <cell r="J122">
            <v>277</v>
          </cell>
          <cell r="K122">
            <v>336</v>
          </cell>
          <cell r="L122">
            <v>168</v>
          </cell>
          <cell r="M122">
            <v>112</v>
          </cell>
          <cell r="N122">
            <v>196</v>
          </cell>
          <cell r="O122">
            <v>224</v>
          </cell>
          <cell r="P122">
            <v>168</v>
          </cell>
          <cell r="Q122">
            <v>326</v>
          </cell>
          <cell r="R122">
            <v>140</v>
          </cell>
          <cell r="S122">
            <v>285</v>
          </cell>
        </row>
        <row r="123">
          <cell r="A123">
            <v>30.5</v>
          </cell>
          <cell r="B123">
            <v>28.25</v>
          </cell>
          <cell r="C123">
            <v>56.5</v>
          </cell>
          <cell r="D123">
            <v>111.5</v>
          </cell>
          <cell r="E123">
            <v>111.5</v>
          </cell>
          <cell r="F123">
            <v>167.25</v>
          </cell>
          <cell r="G123">
            <v>139.38</v>
          </cell>
          <cell r="H123">
            <v>166.5</v>
          </cell>
          <cell r="I123">
            <v>282.5</v>
          </cell>
          <cell r="J123">
            <v>278</v>
          </cell>
          <cell r="K123">
            <v>339</v>
          </cell>
          <cell r="L123">
            <v>169.5</v>
          </cell>
          <cell r="M123">
            <v>113</v>
          </cell>
          <cell r="N123">
            <v>197.75</v>
          </cell>
          <cell r="O123">
            <v>226</v>
          </cell>
          <cell r="P123">
            <v>169.5</v>
          </cell>
          <cell r="Q123">
            <v>328</v>
          </cell>
          <cell r="R123">
            <v>141.25</v>
          </cell>
          <cell r="S123">
            <v>287.5</v>
          </cell>
        </row>
        <row r="124">
          <cell r="A124">
            <v>31</v>
          </cell>
          <cell r="B124">
            <v>28</v>
          </cell>
          <cell r="C124">
            <v>56</v>
          </cell>
          <cell r="D124">
            <v>111</v>
          </cell>
          <cell r="E124">
            <v>111</v>
          </cell>
          <cell r="F124">
            <v>166.5</v>
          </cell>
          <cell r="G124">
            <v>138.75</v>
          </cell>
          <cell r="H124">
            <v>166</v>
          </cell>
          <cell r="I124">
            <v>280</v>
          </cell>
          <cell r="J124">
            <v>277</v>
          </cell>
          <cell r="K124">
            <v>336</v>
          </cell>
          <cell r="L124">
            <v>168</v>
          </cell>
          <cell r="M124">
            <v>112</v>
          </cell>
          <cell r="N124">
            <v>196</v>
          </cell>
          <cell r="O124">
            <v>224</v>
          </cell>
          <cell r="P124">
            <v>168</v>
          </cell>
          <cell r="Q124">
            <v>326</v>
          </cell>
          <cell r="R124">
            <v>140</v>
          </cell>
          <cell r="S124">
            <v>285</v>
          </cell>
        </row>
        <row r="125">
          <cell r="A125">
            <v>31.25</v>
          </cell>
          <cell r="B125">
            <v>27.63</v>
          </cell>
          <cell r="C125">
            <v>55.25</v>
          </cell>
          <cell r="D125">
            <v>110.25</v>
          </cell>
          <cell r="E125">
            <v>110.25</v>
          </cell>
          <cell r="F125">
            <v>165.38</v>
          </cell>
          <cell r="G125">
            <v>137.81</v>
          </cell>
          <cell r="H125">
            <v>165.25</v>
          </cell>
          <cell r="I125">
            <v>276.25</v>
          </cell>
          <cell r="J125">
            <v>275.5</v>
          </cell>
          <cell r="K125">
            <v>331.5</v>
          </cell>
          <cell r="L125">
            <v>165.75</v>
          </cell>
          <cell r="M125">
            <v>110.5</v>
          </cell>
          <cell r="N125">
            <v>193.38</v>
          </cell>
          <cell r="O125">
            <v>221</v>
          </cell>
          <cell r="P125">
            <v>165.75</v>
          </cell>
          <cell r="Q125">
            <v>323</v>
          </cell>
          <cell r="R125">
            <v>138.13</v>
          </cell>
          <cell r="S125">
            <v>277.5</v>
          </cell>
        </row>
        <row r="126">
          <cell r="A126">
            <v>31.33</v>
          </cell>
          <cell r="B126">
            <v>27.67</v>
          </cell>
          <cell r="C126">
            <v>55.33</v>
          </cell>
          <cell r="D126">
            <v>110.33</v>
          </cell>
          <cell r="E126">
            <v>110.33</v>
          </cell>
          <cell r="F126">
            <v>165.5</v>
          </cell>
          <cell r="G126">
            <v>137.92</v>
          </cell>
          <cell r="H126">
            <v>165.33</v>
          </cell>
          <cell r="I126">
            <v>276.67</v>
          </cell>
          <cell r="J126">
            <v>275.67</v>
          </cell>
          <cell r="K126">
            <v>332</v>
          </cell>
          <cell r="L126">
            <v>166</v>
          </cell>
          <cell r="M126">
            <v>110.67</v>
          </cell>
          <cell r="N126">
            <v>193.67</v>
          </cell>
          <cell r="O126">
            <v>221.33</v>
          </cell>
          <cell r="P126">
            <v>166</v>
          </cell>
          <cell r="Q126">
            <v>323.33</v>
          </cell>
          <cell r="R126">
            <v>138.33</v>
          </cell>
          <cell r="S126">
            <v>280</v>
          </cell>
        </row>
        <row r="127">
          <cell r="A127">
            <v>31.5</v>
          </cell>
          <cell r="B127">
            <v>27.75</v>
          </cell>
          <cell r="C127">
            <v>55.5</v>
          </cell>
          <cell r="D127">
            <v>110.5</v>
          </cell>
          <cell r="E127">
            <v>110.5</v>
          </cell>
          <cell r="F127">
            <v>165.75</v>
          </cell>
          <cell r="G127">
            <v>138.13</v>
          </cell>
          <cell r="H127">
            <v>165.5</v>
          </cell>
          <cell r="I127">
            <v>277.5</v>
          </cell>
          <cell r="J127">
            <v>276</v>
          </cell>
          <cell r="K127">
            <v>333</v>
          </cell>
          <cell r="L127">
            <v>166.5</v>
          </cell>
          <cell r="M127">
            <v>111</v>
          </cell>
          <cell r="N127">
            <v>194.25</v>
          </cell>
          <cell r="O127">
            <v>222</v>
          </cell>
          <cell r="P127">
            <v>166.5</v>
          </cell>
          <cell r="Q127">
            <v>324</v>
          </cell>
          <cell r="R127">
            <v>138.75</v>
          </cell>
          <cell r="S127">
            <v>282.5</v>
          </cell>
        </row>
        <row r="128">
          <cell r="A128">
            <v>32</v>
          </cell>
          <cell r="B128">
            <v>27.5</v>
          </cell>
          <cell r="C128">
            <v>55</v>
          </cell>
          <cell r="D128">
            <v>110</v>
          </cell>
          <cell r="E128">
            <v>110</v>
          </cell>
          <cell r="F128">
            <v>165</v>
          </cell>
          <cell r="G128">
            <v>137.5</v>
          </cell>
          <cell r="H128">
            <v>165</v>
          </cell>
          <cell r="I128">
            <v>275</v>
          </cell>
          <cell r="J128">
            <v>275</v>
          </cell>
          <cell r="K128">
            <v>330</v>
          </cell>
          <cell r="L128">
            <v>165</v>
          </cell>
          <cell r="M128">
            <v>110</v>
          </cell>
          <cell r="N128">
            <v>192.5</v>
          </cell>
          <cell r="O128">
            <v>220</v>
          </cell>
          <cell r="P128">
            <v>165</v>
          </cell>
          <cell r="Q128">
            <v>322</v>
          </cell>
          <cell r="R128">
            <v>137.5</v>
          </cell>
          <cell r="S128">
            <v>280</v>
          </cell>
        </row>
        <row r="129">
          <cell r="A129">
            <v>32.25</v>
          </cell>
          <cell r="B129">
            <v>27.5</v>
          </cell>
          <cell r="C129">
            <v>55</v>
          </cell>
          <cell r="D129">
            <v>110</v>
          </cell>
          <cell r="E129">
            <v>110</v>
          </cell>
          <cell r="F129">
            <v>165</v>
          </cell>
          <cell r="G129">
            <v>137.5</v>
          </cell>
          <cell r="H129">
            <v>165</v>
          </cell>
          <cell r="I129">
            <v>275</v>
          </cell>
          <cell r="J129">
            <v>275</v>
          </cell>
          <cell r="K129">
            <v>330</v>
          </cell>
          <cell r="L129">
            <v>165</v>
          </cell>
          <cell r="M129">
            <v>110</v>
          </cell>
          <cell r="N129">
            <v>192.5</v>
          </cell>
          <cell r="O129">
            <v>220</v>
          </cell>
          <cell r="P129">
            <v>165</v>
          </cell>
          <cell r="Q129">
            <v>322</v>
          </cell>
          <cell r="R129">
            <v>137.5</v>
          </cell>
          <cell r="S129">
            <v>272.5</v>
          </cell>
        </row>
        <row r="130">
          <cell r="A130">
            <v>32.33</v>
          </cell>
          <cell r="B130">
            <v>27.5</v>
          </cell>
          <cell r="C130">
            <v>55</v>
          </cell>
          <cell r="D130">
            <v>110</v>
          </cell>
          <cell r="E130">
            <v>110</v>
          </cell>
          <cell r="F130">
            <v>165</v>
          </cell>
          <cell r="G130">
            <v>137.5</v>
          </cell>
          <cell r="H130">
            <v>165</v>
          </cell>
          <cell r="I130">
            <v>275</v>
          </cell>
          <cell r="J130">
            <v>275</v>
          </cell>
          <cell r="K130">
            <v>330</v>
          </cell>
          <cell r="L130">
            <v>165</v>
          </cell>
          <cell r="M130">
            <v>110</v>
          </cell>
          <cell r="N130">
            <v>192.5</v>
          </cell>
          <cell r="O130">
            <v>220</v>
          </cell>
          <cell r="P130">
            <v>165</v>
          </cell>
          <cell r="Q130">
            <v>322</v>
          </cell>
          <cell r="R130">
            <v>137.5</v>
          </cell>
          <cell r="S130">
            <v>275</v>
          </cell>
        </row>
        <row r="131">
          <cell r="A131">
            <v>32.5</v>
          </cell>
          <cell r="B131">
            <v>27.5</v>
          </cell>
          <cell r="C131">
            <v>55</v>
          </cell>
          <cell r="D131">
            <v>110</v>
          </cell>
          <cell r="E131">
            <v>110</v>
          </cell>
          <cell r="F131">
            <v>165</v>
          </cell>
          <cell r="G131">
            <v>137.5</v>
          </cell>
          <cell r="H131">
            <v>165</v>
          </cell>
          <cell r="I131">
            <v>275</v>
          </cell>
          <cell r="J131">
            <v>275</v>
          </cell>
          <cell r="K131">
            <v>330</v>
          </cell>
          <cell r="L131">
            <v>165</v>
          </cell>
          <cell r="M131">
            <v>110</v>
          </cell>
          <cell r="N131">
            <v>192.5</v>
          </cell>
          <cell r="O131">
            <v>220</v>
          </cell>
          <cell r="P131">
            <v>165</v>
          </cell>
          <cell r="Q131">
            <v>322</v>
          </cell>
          <cell r="R131">
            <v>137.5</v>
          </cell>
          <cell r="S131">
            <v>277.5</v>
          </cell>
        </row>
        <row r="132">
          <cell r="A132">
            <v>32.99</v>
          </cell>
          <cell r="B132">
            <v>27.5</v>
          </cell>
          <cell r="C132">
            <v>55</v>
          </cell>
          <cell r="D132">
            <v>110</v>
          </cell>
          <cell r="E132">
            <v>110</v>
          </cell>
          <cell r="F132">
            <v>165</v>
          </cell>
          <cell r="G132">
            <v>137.5</v>
          </cell>
          <cell r="H132">
            <v>165</v>
          </cell>
          <cell r="I132">
            <v>275</v>
          </cell>
          <cell r="J132">
            <v>275</v>
          </cell>
          <cell r="K132">
            <v>330</v>
          </cell>
          <cell r="L132">
            <v>165</v>
          </cell>
          <cell r="M132">
            <v>110</v>
          </cell>
          <cell r="N132">
            <v>192.5</v>
          </cell>
          <cell r="O132">
            <v>220</v>
          </cell>
          <cell r="P132">
            <v>165</v>
          </cell>
          <cell r="Q132">
            <v>322</v>
          </cell>
          <cell r="R132">
            <v>137.5</v>
          </cell>
          <cell r="S132">
            <v>280</v>
          </cell>
        </row>
        <row r="133">
          <cell r="A133">
            <v>33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100</v>
          </cell>
          <cell r="M133">
            <v>70</v>
          </cell>
          <cell r="N133">
            <v>0</v>
          </cell>
          <cell r="O133">
            <v>0</v>
          </cell>
          <cell r="P133">
            <v>0</v>
          </cell>
          <cell r="Q133">
            <v>160</v>
          </cell>
          <cell r="R133">
            <v>0</v>
          </cell>
          <cell r="S133">
            <v>275</v>
          </cell>
        </row>
        <row r="134">
          <cell r="A134">
            <v>33.25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98.5</v>
          </cell>
          <cell r="M134">
            <v>68.5</v>
          </cell>
          <cell r="N134">
            <v>0</v>
          </cell>
          <cell r="O134">
            <v>0</v>
          </cell>
          <cell r="P134">
            <v>0</v>
          </cell>
          <cell r="Q134">
            <v>154</v>
          </cell>
          <cell r="R134">
            <v>0</v>
          </cell>
          <cell r="S134">
            <v>267.5</v>
          </cell>
        </row>
        <row r="135">
          <cell r="A135">
            <v>33.33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99</v>
          </cell>
          <cell r="M135">
            <v>69</v>
          </cell>
          <cell r="N135">
            <v>0</v>
          </cell>
          <cell r="O135">
            <v>0</v>
          </cell>
          <cell r="P135">
            <v>0</v>
          </cell>
          <cell r="Q135">
            <v>156</v>
          </cell>
          <cell r="R135">
            <v>0</v>
          </cell>
          <cell r="S135">
            <v>270</v>
          </cell>
        </row>
        <row r="136">
          <cell r="A136">
            <v>33.5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99.5</v>
          </cell>
          <cell r="M136">
            <v>69.5</v>
          </cell>
          <cell r="N136">
            <v>0</v>
          </cell>
          <cell r="O136">
            <v>0</v>
          </cell>
          <cell r="P136">
            <v>0</v>
          </cell>
          <cell r="Q136">
            <v>158</v>
          </cell>
          <cell r="R136">
            <v>0</v>
          </cell>
          <cell r="S136">
            <v>272.5</v>
          </cell>
        </row>
        <row r="137">
          <cell r="A137">
            <v>34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99</v>
          </cell>
          <cell r="M137">
            <v>69</v>
          </cell>
          <cell r="N137">
            <v>0</v>
          </cell>
          <cell r="O137">
            <v>0</v>
          </cell>
          <cell r="P137">
            <v>0</v>
          </cell>
          <cell r="Q137">
            <v>156</v>
          </cell>
          <cell r="R137">
            <v>0</v>
          </cell>
          <cell r="S137">
            <v>270</v>
          </cell>
        </row>
        <row r="138">
          <cell r="A138">
            <v>34.25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97.5</v>
          </cell>
          <cell r="M138">
            <v>67.5</v>
          </cell>
          <cell r="N138">
            <v>0</v>
          </cell>
          <cell r="O138">
            <v>0</v>
          </cell>
          <cell r="P138">
            <v>0</v>
          </cell>
          <cell r="Q138">
            <v>150</v>
          </cell>
          <cell r="R138">
            <v>0</v>
          </cell>
          <cell r="S138">
            <v>262.5</v>
          </cell>
        </row>
        <row r="139">
          <cell r="A139">
            <v>34.33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98</v>
          </cell>
          <cell r="M139">
            <v>68</v>
          </cell>
          <cell r="N139">
            <v>0</v>
          </cell>
          <cell r="O139">
            <v>0</v>
          </cell>
          <cell r="P139">
            <v>0</v>
          </cell>
          <cell r="Q139">
            <v>152</v>
          </cell>
          <cell r="R139">
            <v>0</v>
          </cell>
          <cell r="S139">
            <v>265</v>
          </cell>
        </row>
        <row r="140">
          <cell r="A140">
            <v>34.5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98.5</v>
          </cell>
          <cell r="M140">
            <v>68.5</v>
          </cell>
          <cell r="N140">
            <v>0</v>
          </cell>
          <cell r="O140">
            <v>0</v>
          </cell>
          <cell r="P140">
            <v>0</v>
          </cell>
          <cell r="Q140">
            <v>154</v>
          </cell>
          <cell r="R140">
            <v>0</v>
          </cell>
          <cell r="S140">
            <v>267.5</v>
          </cell>
        </row>
        <row r="141">
          <cell r="A141">
            <v>35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98</v>
          </cell>
          <cell r="M141">
            <v>68</v>
          </cell>
          <cell r="N141">
            <v>0</v>
          </cell>
          <cell r="O141">
            <v>0</v>
          </cell>
          <cell r="P141">
            <v>0</v>
          </cell>
          <cell r="Q141">
            <v>152</v>
          </cell>
          <cell r="R141">
            <v>0</v>
          </cell>
          <cell r="S141">
            <v>265</v>
          </cell>
        </row>
        <row r="142">
          <cell r="A142">
            <v>35.25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96.5</v>
          </cell>
          <cell r="M142">
            <v>66.5</v>
          </cell>
          <cell r="N142">
            <v>0</v>
          </cell>
          <cell r="O142">
            <v>0</v>
          </cell>
          <cell r="P142">
            <v>0</v>
          </cell>
          <cell r="Q142">
            <v>146</v>
          </cell>
          <cell r="R142">
            <v>0</v>
          </cell>
          <cell r="S142">
            <v>257.5</v>
          </cell>
        </row>
        <row r="143">
          <cell r="A143">
            <v>35.33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97</v>
          </cell>
          <cell r="M143">
            <v>67</v>
          </cell>
          <cell r="N143">
            <v>0</v>
          </cell>
          <cell r="O143">
            <v>0</v>
          </cell>
          <cell r="P143">
            <v>0</v>
          </cell>
          <cell r="Q143">
            <v>148</v>
          </cell>
          <cell r="R143">
            <v>0</v>
          </cell>
          <cell r="S143">
            <v>260</v>
          </cell>
        </row>
        <row r="144">
          <cell r="A144">
            <v>35.5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97.5</v>
          </cell>
          <cell r="M144">
            <v>67.5</v>
          </cell>
          <cell r="N144">
            <v>0</v>
          </cell>
          <cell r="O144">
            <v>0</v>
          </cell>
          <cell r="P144">
            <v>0</v>
          </cell>
          <cell r="Q144">
            <v>150</v>
          </cell>
          <cell r="R144">
            <v>0</v>
          </cell>
          <cell r="S144">
            <v>262.5</v>
          </cell>
        </row>
        <row r="145">
          <cell r="A145">
            <v>36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97</v>
          </cell>
          <cell r="M145">
            <v>67</v>
          </cell>
          <cell r="N145">
            <v>0</v>
          </cell>
          <cell r="O145">
            <v>0</v>
          </cell>
          <cell r="P145">
            <v>0</v>
          </cell>
          <cell r="Q145">
            <v>148</v>
          </cell>
          <cell r="R145">
            <v>0</v>
          </cell>
          <cell r="S145">
            <v>260</v>
          </cell>
        </row>
        <row r="146">
          <cell r="A146">
            <v>36.25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95.5</v>
          </cell>
          <cell r="M146">
            <v>65.5</v>
          </cell>
          <cell r="N146">
            <v>0</v>
          </cell>
          <cell r="O146">
            <v>0</v>
          </cell>
          <cell r="P146">
            <v>0</v>
          </cell>
          <cell r="Q146">
            <v>142</v>
          </cell>
          <cell r="R146">
            <v>0</v>
          </cell>
          <cell r="S146">
            <v>252.5</v>
          </cell>
        </row>
        <row r="147">
          <cell r="A147">
            <v>36.33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96</v>
          </cell>
          <cell r="M147">
            <v>66</v>
          </cell>
          <cell r="N147">
            <v>0</v>
          </cell>
          <cell r="O147">
            <v>0</v>
          </cell>
          <cell r="P147">
            <v>0</v>
          </cell>
          <cell r="Q147">
            <v>144</v>
          </cell>
          <cell r="R147">
            <v>0</v>
          </cell>
          <cell r="S147">
            <v>255</v>
          </cell>
        </row>
        <row r="148">
          <cell r="A148">
            <v>36.5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96.5</v>
          </cell>
          <cell r="M148">
            <v>66.5</v>
          </cell>
          <cell r="N148">
            <v>0</v>
          </cell>
          <cell r="O148">
            <v>0</v>
          </cell>
          <cell r="P148">
            <v>0</v>
          </cell>
          <cell r="Q148">
            <v>146</v>
          </cell>
          <cell r="R148">
            <v>0</v>
          </cell>
          <cell r="S148">
            <v>257.5</v>
          </cell>
        </row>
        <row r="149">
          <cell r="A149">
            <v>37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96</v>
          </cell>
          <cell r="M149">
            <v>66</v>
          </cell>
          <cell r="N149">
            <v>0</v>
          </cell>
          <cell r="O149">
            <v>0</v>
          </cell>
          <cell r="P149">
            <v>0</v>
          </cell>
          <cell r="Q149">
            <v>144</v>
          </cell>
          <cell r="R149">
            <v>0</v>
          </cell>
          <cell r="S149">
            <v>255</v>
          </cell>
        </row>
        <row r="150">
          <cell r="A150">
            <v>37.25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94.5</v>
          </cell>
          <cell r="M150">
            <v>64.5</v>
          </cell>
          <cell r="N150">
            <v>0</v>
          </cell>
          <cell r="O150">
            <v>0</v>
          </cell>
          <cell r="P150">
            <v>0</v>
          </cell>
          <cell r="Q150">
            <v>138</v>
          </cell>
          <cell r="R150">
            <v>0</v>
          </cell>
          <cell r="S150">
            <v>247.5</v>
          </cell>
        </row>
        <row r="151">
          <cell r="A151">
            <v>37.33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95</v>
          </cell>
          <cell r="M151">
            <v>65</v>
          </cell>
          <cell r="N151">
            <v>0</v>
          </cell>
          <cell r="O151">
            <v>0</v>
          </cell>
          <cell r="P151">
            <v>0</v>
          </cell>
          <cell r="Q151">
            <v>140</v>
          </cell>
          <cell r="R151">
            <v>0</v>
          </cell>
          <cell r="S151">
            <v>250</v>
          </cell>
        </row>
        <row r="152">
          <cell r="A152">
            <v>37.5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95.5</v>
          </cell>
          <cell r="M152">
            <v>65.5</v>
          </cell>
          <cell r="N152">
            <v>0</v>
          </cell>
          <cell r="O152">
            <v>0</v>
          </cell>
          <cell r="P152">
            <v>0</v>
          </cell>
          <cell r="Q152">
            <v>142</v>
          </cell>
          <cell r="R152">
            <v>0</v>
          </cell>
          <cell r="S152">
            <v>252.5</v>
          </cell>
        </row>
        <row r="153">
          <cell r="A153">
            <v>38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95</v>
          </cell>
          <cell r="M153">
            <v>65</v>
          </cell>
          <cell r="N153">
            <v>0</v>
          </cell>
          <cell r="O153">
            <v>0</v>
          </cell>
          <cell r="P153">
            <v>0</v>
          </cell>
          <cell r="Q153">
            <v>140</v>
          </cell>
          <cell r="R153">
            <v>0</v>
          </cell>
          <cell r="S153">
            <v>250</v>
          </cell>
        </row>
        <row r="154">
          <cell r="A154">
            <v>38.25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93.5</v>
          </cell>
          <cell r="M154">
            <v>63.5</v>
          </cell>
          <cell r="N154">
            <v>0</v>
          </cell>
          <cell r="O154">
            <v>0</v>
          </cell>
          <cell r="P154">
            <v>0</v>
          </cell>
          <cell r="Q154">
            <v>134</v>
          </cell>
          <cell r="R154">
            <v>0</v>
          </cell>
          <cell r="S154">
            <v>242.5</v>
          </cell>
        </row>
        <row r="155">
          <cell r="A155">
            <v>38.33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94</v>
          </cell>
          <cell r="M155">
            <v>64</v>
          </cell>
          <cell r="N155">
            <v>0</v>
          </cell>
          <cell r="O155">
            <v>0</v>
          </cell>
          <cell r="P155">
            <v>0</v>
          </cell>
          <cell r="Q155">
            <v>136</v>
          </cell>
          <cell r="R155">
            <v>0</v>
          </cell>
          <cell r="S155">
            <v>245</v>
          </cell>
        </row>
        <row r="156">
          <cell r="A156">
            <v>38.5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94.5</v>
          </cell>
          <cell r="M156">
            <v>64.5</v>
          </cell>
          <cell r="N156">
            <v>0</v>
          </cell>
          <cell r="O156">
            <v>0</v>
          </cell>
          <cell r="P156">
            <v>0</v>
          </cell>
          <cell r="Q156">
            <v>138</v>
          </cell>
          <cell r="R156">
            <v>0</v>
          </cell>
          <cell r="S156">
            <v>247.5</v>
          </cell>
        </row>
        <row r="157">
          <cell r="A157">
            <v>39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94</v>
          </cell>
          <cell r="M157">
            <v>64</v>
          </cell>
          <cell r="N157">
            <v>0</v>
          </cell>
          <cell r="O157">
            <v>0</v>
          </cell>
          <cell r="P157">
            <v>0</v>
          </cell>
          <cell r="Q157">
            <v>136</v>
          </cell>
          <cell r="R157">
            <v>0</v>
          </cell>
          <cell r="S157">
            <v>245</v>
          </cell>
        </row>
        <row r="158">
          <cell r="A158">
            <v>39.25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92.5</v>
          </cell>
          <cell r="M158">
            <v>62.5</v>
          </cell>
          <cell r="N158">
            <v>0</v>
          </cell>
          <cell r="O158">
            <v>0</v>
          </cell>
          <cell r="P158">
            <v>0</v>
          </cell>
          <cell r="Q158">
            <v>130</v>
          </cell>
          <cell r="R158">
            <v>0</v>
          </cell>
          <cell r="S158">
            <v>237.5</v>
          </cell>
        </row>
        <row r="159">
          <cell r="A159">
            <v>39.33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93</v>
          </cell>
          <cell r="M159">
            <v>63</v>
          </cell>
          <cell r="N159">
            <v>0</v>
          </cell>
          <cell r="O159">
            <v>0</v>
          </cell>
          <cell r="P159">
            <v>0</v>
          </cell>
          <cell r="Q159">
            <v>132</v>
          </cell>
          <cell r="R159">
            <v>0</v>
          </cell>
          <cell r="S159">
            <v>240</v>
          </cell>
        </row>
        <row r="160">
          <cell r="A160">
            <v>39.5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93.5</v>
          </cell>
          <cell r="M160">
            <v>63.5</v>
          </cell>
          <cell r="N160">
            <v>0</v>
          </cell>
          <cell r="O160">
            <v>0</v>
          </cell>
          <cell r="P160">
            <v>0</v>
          </cell>
          <cell r="Q160">
            <v>134</v>
          </cell>
          <cell r="R160">
            <v>0</v>
          </cell>
          <cell r="S160">
            <v>242.5</v>
          </cell>
        </row>
        <row r="161">
          <cell r="A161">
            <v>40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93</v>
          </cell>
          <cell r="M161">
            <v>63</v>
          </cell>
          <cell r="N161">
            <v>0</v>
          </cell>
          <cell r="O161">
            <v>0</v>
          </cell>
          <cell r="P161">
            <v>0</v>
          </cell>
          <cell r="Q161">
            <v>132</v>
          </cell>
          <cell r="R161">
            <v>0</v>
          </cell>
          <cell r="S161">
            <v>240</v>
          </cell>
        </row>
        <row r="162">
          <cell r="A162">
            <v>40.25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91.5</v>
          </cell>
          <cell r="M162">
            <v>61.5</v>
          </cell>
          <cell r="N162">
            <v>0</v>
          </cell>
          <cell r="O162">
            <v>0</v>
          </cell>
          <cell r="P162">
            <v>0</v>
          </cell>
          <cell r="Q162">
            <v>126</v>
          </cell>
          <cell r="R162">
            <v>0</v>
          </cell>
          <cell r="S162">
            <v>232.5</v>
          </cell>
        </row>
        <row r="163">
          <cell r="A163">
            <v>40.33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92</v>
          </cell>
          <cell r="M163">
            <v>62</v>
          </cell>
          <cell r="N163">
            <v>0</v>
          </cell>
          <cell r="O163">
            <v>0</v>
          </cell>
          <cell r="P163">
            <v>0</v>
          </cell>
          <cell r="Q163">
            <v>128</v>
          </cell>
          <cell r="R163">
            <v>0</v>
          </cell>
          <cell r="S163">
            <v>235</v>
          </cell>
        </row>
        <row r="164">
          <cell r="A164">
            <v>40.5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92.5</v>
          </cell>
          <cell r="M164">
            <v>62.5</v>
          </cell>
          <cell r="N164">
            <v>0</v>
          </cell>
          <cell r="O164">
            <v>0</v>
          </cell>
          <cell r="P164">
            <v>0</v>
          </cell>
          <cell r="Q164">
            <v>130</v>
          </cell>
          <cell r="R164">
            <v>0</v>
          </cell>
          <cell r="S164">
            <v>237.5</v>
          </cell>
        </row>
        <row r="165">
          <cell r="A165">
            <v>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92</v>
          </cell>
          <cell r="M165">
            <v>62</v>
          </cell>
          <cell r="N165">
            <v>0</v>
          </cell>
          <cell r="O165">
            <v>0</v>
          </cell>
          <cell r="P165">
            <v>0</v>
          </cell>
          <cell r="Q165">
            <v>128</v>
          </cell>
          <cell r="R165">
            <v>0</v>
          </cell>
          <cell r="S165">
            <v>235</v>
          </cell>
        </row>
        <row r="166">
          <cell r="A166">
            <v>41.25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90.5</v>
          </cell>
          <cell r="M166">
            <v>60.5</v>
          </cell>
          <cell r="N166">
            <v>0</v>
          </cell>
          <cell r="O166">
            <v>0</v>
          </cell>
          <cell r="P166">
            <v>0</v>
          </cell>
          <cell r="Q166">
            <v>122</v>
          </cell>
          <cell r="R166">
            <v>0</v>
          </cell>
          <cell r="S166">
            <v>227.5</v>
          </cell>
        </row>
        <row r="167">
          <cell r="A167">
            <v>41.33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91</v>
          </cell>
          <cell r="M167">
            <v>61</v>
          </cell>
          <cell r="N167">
            <v>0</v>
          </cell>
          <cell r="O167">
            <v>0</v>
          </cell>
          <cell r="P167">
            <v>0</v>
          </cell>
          <cell r="Q167">
            <v>124</v>
          </cell>
          <cell r="R167">
            <v>0</v>
          </cell>
          <cell r="S167">
            <v>230</v>
          </cell>
        </row>
        <row r="168">
          <cell r="A168">
            <v>41.5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91.5</v>
          </cell>
          <cell r="M168">
            <v>61.5</v>
          </cell>
          <cell r="N168">
            <v>0</v>
          </cell>
          <cell r="O168">
            <v>0</v>
          </cell>
          <cell r="P168">
            <v>0</v>
          </cell>
          <cell r="Q168">
            <v>126</v>
          </cell>
          <cell r="R168">
            <v>0</v>
          </cell>
          <cell r="S168">
            <v>232.5</v>
          </cell>
        </row>
        <row r="169">
          <cell r="A169">
            <v>42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91</v>
          </cell>
          <cell r="M169">
            <v>61</v>
          </cell>
          <cell r="N169">
            <v>0</v>
          </cell>
          <cell r="O169">
            <v>0</v>
          </cell>
          <cell r="P169">
            <v>0</v>
          </cell>
          <cell r="Q169">
            <v>124</v>
          </cell>
          <cell r="R169">
            <v>0</v>
          </cell>
          <cell r="S169">
            <v>230</v>
          </cell>
        </row>
        <row r="170">
          <cell r="A170">
            <v>42.25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89.5</v>
          </cell>
          <cell r="M170">
            <v>59.5</v>
          </cell>
          <cell r="N170">
            <v>0</v>
          </cell>
          <cell r="O170">
            <v>0</v>
          </cell>
          <cell r="P170">
            <v>0</v>
          </cell>
          <cell r="Q170">
            <v>118</v>
          </cell>
          <cell r="R170">
            <v>0</v>
          </cell>
          <cell r="S170">
            <v>222.5</v>
          </cell>
        </row>
        <row r="171">
          <cell r="A171">
            <v>42.33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90</v>
          </cell>
          <cell r="M171">
            <v>60</v>
          </cell>
          <cell r="N171">
            <v>0</v>
          </cell>
          <cell r="O171">
            <v>0</v>
          </cell>
          <cell r="P171">
            <v>0</v>
          </cell>
          <cell r="Q171">
            <v>120</v>
          </cell>
          <cell r="R171">
            <v>0</v>
          </cell>
          <cell r="S171">
            <v>225</v>
          </cell>
        </row>
        <row r="172">
          <cell r="A172">
            <v>42.5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90.5</v>
          </cell>
          <cell r="M172">
            <v>60.5</v>
          </cell>
          <cell r="N172">
            <v>0</v>
          </cell>
          <cell r="O172">
            <v>0</v>
          </cell>
          <cell r="P172">
            <v>0</v>
          </cell>
          <cell r="Q172">
            <v>122</v>
          </cell>
          <cell r="R172">
            <v>0</v>
          </cell>
          <cell r="S172">
            <v>227.5</v>
          </cell>
        </row>
        <row r="173">
          <cell r="A173">
            <v>43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90</v>
          </cell>
          <cell r="M173">
            <v>60</v>
          </cell>
          <cell r="N173">
            <v>0</v>
          </cell>
          <cell r="O173">
            <v>0</v>
          </cell>
          <cell r="P173">
            <v>0</v>
          </cell>
          <cell r="Q173">
            <v>120</v>
          </cell>
          <cell r="R173">
            <v>0</v>
          </cell>
          <cell r="S173">
            <v>225</v>
          </cell>
        </row>
        <row r="174">
          <cell r="A174">
            <v>43.25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88.5</v>
          </cell>
          <cell r="M174">
            <v>58.5</v>
          </cell>
          <cell r="N174">
            <v>0</v>
          </cell>
          <cell r="O174">
            <v>0</v>
          </cell>
          <cell r="P174">
            <v>0</v>
          </cell>
          <cell r="Q174">
            <v>114</v>
          </cell>
          <cell r="R174">
            <v>0</v>
          </cell>
          <cell r="S174">
            <v>217.5</v>
          </cell>
        </row>
        <row r="175">
          <cell r="A175">
            <v>43.33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89</v>
          </cell>
          <cell r="M175">
            <v>59</v>
          </cell>
          <cell r="N175">
            <v>0</v>
          </cell>
          <cell r="O175">
            <v>0</v>
          </cell>
          <cell r="P175">
            <v>0</v>
          </cell>
          <cell r="Q175">
            <v>116</v>
          </cell>
          <cell r="R175">
            <v>0</v>
          </cell>
          <cell r="S175">
            <v>220</v>
          </cell>
        </row>
        <row r="176">
          <cell r="A176">
            <v>43.5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89.5</v>
          </cell>
          <cell r="M176">
            <v>59.5</v>
          </cell>
          <cell r="N176">
            <v>0</v>
          </cell>
          <cell r="O176">
            <v>0</v>
          </cell>
          <cell r="P176">
            <v>0</v>
          </cell>
          <cell r="Q176">
            <v>118</v>
          </cell>
          <cell r="R176">
            <v>0</v>
          </cell>
          <cell r="S176">
            <v>222.5</v>
          </cell>
        </row>
        <row r="177">
          <cell r="A177">
            <v>44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89</v>
          </cell>
          <cell r="M177">
            <v>59</v>
          </cell>
          <cell r="N177">
            <v>0</v>
          </cell>
          <cell r="O177">
            <v>0</v>
          </cell>
          <cell r="P177">
            <v>0</v>
          </cell>
          <cell r="Q177">
            <v>116</v>
          </cell>
          <cell r="R177">
            <v>0</v>
          </cell>
          <cell r="S177">
            <v>220</v>
          </cell>
        </row>
        <row r="178">
          <cell r="A178">
            <v>44.25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87.5</v>
          </cell>
          <cell r="M178">
            <v>57.5</v>
          </cell>
          <cell r="N178">
            <v>0</v>
          </cell>
          <cell r="O178">
            <v>0</v>
          </cell>
          <cell r="P178">
            <v>0</v>
          </cell>
          <cell r="Q178">
            <v>110</v>
          </cell>
          <cell r="R178">
            <v>0</v>
          </cell>
          <cell r="S178">
            <v>212.5</v>
          </cell>
        </row>
        <row r="179">
          <cell r="A179">
            <v>44.33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88</v>
          </cell>
          <cell r="M179">
            <v>58</v>
          </cell>
          <cell r="N179">
            <v>0</v>
          </cell>
          <cell r="O179">
            <v>0</v>
          </cell>
          <cell r="P179">
            <v>0</v>
          </cell>
          <cell r="Q179">
            <v>112</v>
          </cell>
          <cell r="R179">
            <v>0</v>
          </cell>
          <cell r="S179">
            <v>215</v>
          </cell>
        </row>
        <row r="180">
          <cell r="A180">
            <v>44.5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88.5</v>
          </cell>
          <cell r="M180">
            <v>58.5</v>
          </cell>
          <cell r="N180">
            <v>0</v>
          </cell>
          <cell r="O180">
            <v>0</v>
          </cell>
          <cell r="P180">
            <v>0</v>
          </cell>
          <cell r="Q180">
            <v>114</v>
          </cell>
          <cell r="R180">
            <v>0</v>
          </cell>
          <cell r="S180">
            <v>217.5</v>
          </cell>
        </row>
        <row r="181">
          <cell r="A181">
            <v>45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88</v>
          </cell>
          <cell r="M181">
            <v>58</v>
          </cell>
          <cell r="N181">
            <v>0</v>
          </cell>
          <cell r="O181">
            <v>0</v>
          </cell>
          <cell r="P181">
            <v>0</v>
          </cell>
          <cell r="Q181">
            <v>112</v>
          </cell>
          <cell r="R181">
            <v>0</v>
          </cell>
          <cell r="S181">
            <v>215</v>
          </cell>
        </row>
        <row r="182">
          <cell r="A182">
            <v>45.25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86.5</v>
          </cell>
          <cell r="M182">
            <v>56.5</v>
          </cell>
          <cell r="N182">
            <v>0</v>
          </cell>
          <cell r="O182">
            <v>0</v>
          </cell>
          <cell r="P182">
            <v>0</v>
          </cell>
          <cell r="Q182">
            <v>106</v>
          </cell>
          <cell r="R182">
            <v>0</v>
          </cell>
          <cell r="S182">
            <v>207.5</v>
          </cell>
        </row>
        <row r="183">
          <cell r="A183">
            <v>45.33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87</v>
          </cell>
          <cell r="M183">
            <v>57</v>
          </cell>
          <cell r="N183">
            <v>0</v>
          </cell>
          <cell r="O183">
            <v>0</v>
          </cell>
          <cell r="P183">
            <v>0</v>
          </cell>
          <cell r="Q183">
            <v>108</v>
          </cell>
          <cell r="R183">
            <v>0</v>
          </cell>
          <cell r="S183">
            <v>210</v>
          </cell>
        </row>
        <row r="184">
          <cell r="A184">
            <v>45.5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87.5</v>
          </cell>
          <cell r="M184">
            <v>57.5</v>
          </cell>
          <cell r="N184">
            <v>0</v>
          </cell>
          <cell r="O184">
            <v>0</v>
          </cell>
          <cell r="P184">
            <v>0</v>
          </cell>
          <cell r="Q184">
            <v>110</v>
          </cell>
          <cell r="R184">
            <v>0</v>
          </cell>
          <cell r="S184">
            <v>212.5</v>
          </cell>
        </row>
        <row r="185">
          <cell r="A185">
            <v>46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87</v>
          </cell>
          <cell r="M185">
            <v>57</v>
          </cell>
          <cell r="N185">
            <v>0</v>
          </cell>
          <cell r="O185">
            <v>0</v>
          </cell>
          <cell r="P185">
            <v>0</v>
          </cell>
          <cell r="Q185">
            <v>108</v>
          </cell>
          <cell r="R185">
            <v>0</v>
          </cell>
          <cell r="S185">
            <v>210</v>
          </cell>
        </row>
        <row r="186">
          <cell r="A186">
            <v>46.25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85.5</v>
          </cell>
          <cell r="M186">
            <v>55.5</v>
          </cell>
          <cell r="N186">
            <v>0</v>
          </cell>
          <cell r="O186">
            <v>0</v>
          </cell>
          <cell r="P186">
            <v>0</v>
          </cell>
          <cell r="Q186">
            <v>102</v>
          </cell>
          <cell r="R186">
            <v>0</v>
          </cell>
          <cell r="S186">
            <v>203.75</v>
          </cell>
        </row>
        <row r="187">
          <cell r="A187">
            <v>46.33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86</v>
          </cell>
          <cell r="M187">
            <v>56</v>
          </cell>
          <cell r="N187">
            <v>0</v>
          </cell>
          <cell r="O187">
            <v>0</v>
          </cell>
          <cell r="P187">
            <v>0</v>
          </cell>
          <cell r="Q187">
            <v>104</v>
          </cell>
          <cell r="R187">
            <v>0</v>
          </cell>
          <cell r="S187">
            <v>205</v>
          </cell>
        </row>
        <row r="188">
          <cell r="A188">
            <v>46.5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86.5</v>
          </cell>
          <cell r="M188">
            <v>56.5</v>
          </cell>
          <cell r="N188">
            <v>0</v>
          </cell>
          <cell r="O188">
            <v>0</v>
          </cell>
          <cell r="P188">
            <v>0</v>
          </cell>
          <cell r="Q188">
            <v>106</v>
          </cell>
          <cell r="R188">
            <v>0</v>
          </cell>
          <cell r="S188">
            <v>207.5</v>
          </cell>
        </row>
        <row r="189">
          <cell r="A189">
            <v>47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86</v>
          </cell>
          <cell r="M189">
            <v>56</v>
          </cell>
          <cell r="N189">
            <v>0</v>
          </cell>
          <cell r="O189">
            <v>0</v>
          </cell>
          <cell r="P189">
            <v>0</v>
          </cell>
          <cell r="Q189">
            <v>104</v>
          </cell>
          <cell r="R189">
            <v>0</v>
          </cell>
          <cell r="S189">
            <v>205</v>
          </cell>
        </row>
        <row r="190">
          <cell r="A190">
            <v>47.25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84.5</v>
          </cell>
          <cell r="M190">
            <v>54.5</v>
          </cell>
          <cell r="N190">
            <v>0</v>
          </cell>
          <cell r="O190">
            <v>0</v>
          </cell>
          <cell r="P190">
            <v>0</v>
          </cell>
          <cell r="Q190">
            <v>98</v>
          </cell>
          <cell r="R190">
            <v>0</v>
          </cell>
          <cell r="S190">
            <v>201.25</v>
          </cell>
        </row>
        <row r="191">
          <cell r="A191">
            <v>47.33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85</v>
          </cell>
          <cell r="M191">
            <v>55</v>
          </cell>
          <cell r="N191">
            <v>0</v>
          </cell>
          <cell r="O191">
            <v>0</v>
          </cell>
          <cell r="P191">
            <v>0</v>
          </cell>
          <cell r="Q191">
            <v>100</v>
          </cell>
          <cell r="R191">
            <v>0</v>
          </cell>
          <cell r="S191">
            <v>201.67</v>
          </cell>
        </row>
        <row r="192">
          <cell r="A192">
            <v>47.5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85.5</v>
          </cell>
          <cell r="M192">
            <v>55.5</v>
          </cell>
          <cell r="N192">
            <v>0</v>
          </cell>
          <cell r="O192">
            <v>0</v>
          </cell>
          <cell r="P192">
            <v>0</v>
          </cell>
          <cell r="Q192">
            <v>102</v>
          </cell>
          <cell r="R192">
            <v>0</v>
          </cell>
          <cell r="S192">
            <v>202.5</v>
          </cell>
        </row>
        <row r="193">
          <cell r="A193">
            <v>48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85</v>
          </cell>
          <cell r="M193">
            <v>55</v>
          </cell>
          <cell r="N193">
            <v>0</v>
          </cell>
          <cell r="O193">
            <v>0</v>
          </cell>
          <cell r="P193">
            <v>0</v>
          </cell>
          <cell r="Q193">
            <v>100</v>
          </cell>
          <cell r="R193">
            <v>0</v>
          </cell>
          <cell r="S193">
            <v>200</v>
          </cell>
        </row>
        <row r="194">
          <cell r="A194">
            <v>48.25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83.5</v>
          </cell>
          <cell r="M194">
            <v>53.5</v>
          </cell>
          <cell r="N194">
            <v>0</v>
          </cell>
          <cell r="O194">
            <v>0</v>
          </cell>
          <cell r="P194">
            <v>0</v>
          </cell>
          <cell r="Q194">
            <v>94</v>
          </cell>
          <cell r="R194">
            <v>0</v>
          </cell>
          <cell r="S194">
            <v>200</v>
          </cell>
        </row>
        <row r="195">
          <cell r="A195">
            <v>48.33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</v>
          </cell>
          <cell r="M195">
            <v>54</v>
          </cell>
          <cell r="N195">
            <v>0</v>
          </cell>
          <cell r="O195">
            <v>0</v>
          </cell>
          <cell r="P195">
            <v>0</v>
          </cell>
          <cell r="Q195">
            <v>96</v>
          </cell>
          <cell r="R195">
            <v>0</v>
          </cell>
          <cell r="S195">
            <v>200</v>
          </cell>
        </row>
        <row r="196">
          <cell r="A196">
            <v>48.5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84.5</v>
          </cell>
          <cell r="M196">
            <v>54.5</v>
          </cell>
          <cell r="N196">
            <v>0</v>
          </cell>
          <cell r="O196">
            <v>0</v>
          </cell>
          <cell r="P196">
            <v>0</v>
          </cell>
          <cell r="Q196">
            <v>98</v>
          </cell>
          <cell r="R196">
            <v>0</v>
          </cell>
          <cell r="S196">
            <v>200</v>
          </cell>
        </row>
        <row r="197">
          <cell r="A197">
            <v>48.99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84.5</v>
          </cell>
          <cell r="M197">
            <v>54.5</v>
          </cell>
          <cell r="N197">
            <v>0</v>
          </cell>
          <cell r="O197">
            <v>0</v>
          </cell>
          <cell r="P197">
            <v>0</v>
          </cell>
          <cell r="Q197">
            <v>98</v>
          </cell>
          <cell r="R197">
            <v>0</v>
          </cell>
          <cell r="S197">
            <v>200</v>
          </cell>
        </row>
        <row r="198">
          <cell r="A198">
            <v>49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84</v>
          </cell>
          <cell r="M198">
            <v>54</v>
          </cell>
          <cell r="N198">
            <v>0</v>
          </cell>
          <cell r="O198">
            <v>0</v>
          </cell>
          <cell r="P198">
            <v>0</v>
          </cell>
          <cell r="Q198">
            <v>96</v>
          </cell>
          <cell r="R198">
            <v>0</v>
          </cell>
          <cell r="S198">
            <v>0</v>
          </cell>
        </row>
        <row r="199">
          <cell r="A199">
            <v>49.25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82.5</v>
          </cell>
          <cell r="M199">
            <v>52.5</v>
          </cell>
          <cell r="N199">
            <v>0</v>
          </cell>
          <cell r="O199">
            <v>0</v>
          </cell>
          <cell r="P199">
            <v>0</v>
          </cell>
          <cell r="Q199">
            <v>90</v>
          </cell>
          <cell r="R199">
            <v>0</v>
          </cell>
          <cell r="S199">
            <v>0</v>
          </cell>
        </row>
        <row r="200">
          <cell r="A200">
            <v>49.33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83</v>
          </cell>
          <cell r="M200">
            <v>53</v>
          </cell>
          <cell r="N200">
            <v>0</v>
          </cell>
          <cell r="O200">
            <v>0</v>
          </cell>
          <cell r="P200">
            <v>0</v>
          </cell>
          <cell r="Q200">
            <v>92</v>
          </cell>
          <cell r="R200">
            <v>0</v>
          </cell>
          <cell r="S200">
            <v>0</v>
          </cell>
        </row>
        <row r="201">
          <cell r="A201">
            <v>49.5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83.5</v>
          </cell>
          <cell r="M201">
            <v>53.5</v>
          </cell>
          <cell r="N201">
            <v>0</v>
          </cell>
          <cell r="O201">
            <v>0</v>
          </cell>
          <cell r="P201">
            <v>0</v>
          </cell>
          <cell r="Q201">
            <v>94</v>
          </cell>
          <cell r="R201">
            <v>0</v>
          </cell>
          <cell r="S201">
            <v>0</v>
          </cell>
        </row>
        <row r="202">
          <cell r="A202">
            <v>50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83</v>
          </cell>
          <cell r="M202">
            <v>53</v>
          </cell>
          <cell r="N202">
            <v>0</v>
          </cell>
          <cell r="O202">
            <v>0</v>
          </cell>
          <cell r="P202">
            <v>0</v>
          </cell>
          <cell r="Q202">
            <v>92</v>
          </cell>
          <cell r="R202">
            <v>0</v>
          </cell>
          <cell r="S202">
            <v>0</v>
          </cell>
        </row>
        <row r="203">
          <cell r="A203">
            <v>50.25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81.5</v>
          </cell>
          <cell r="M203">
            <v>51.5</v>
          </cell>
          <cell r="N203">
            <v>0</v>
          </cell>
          <cell r="O203">
            <v>0</v>
          </cell>
          <cell r="P203">
            <v>0</v>
          </cell>
          <cell r="Q203">
            <v>86</v>
          </cell>
          <cell r="R203">
            <v>0</v>
          </cell>
          <cell r="S203">
            <v>0</v>
          </cell>
        </row>
        <row r="204">
          <cell r="A204">
            <v>50.33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82</v>
          </cell>
          <cell r="M204">
            <v>52</v>
          </cell>
          <cell r="N204">
            <v>0</v>
          </cell>
          <cell r="O204">
            <v>0</v>
          </cell>
          <cell r="P204">
            <v>0</v>
          </cell>
          <cell r="Q204">
            <v>88</v>
          </cell>
          <cell r="R204">
            <v>0</v>
          </cell>
          <cell r="S204">
            <v>0</v>
          </cell>
        </row>
        <row r="205">
          <cell r="A205">
            <v>50.5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82.5</v>
          </cell>
          <cell r="M205">
            <v>52.5</v>
          </cell>
          <cell r="N205">
            <v>0</v>
          </cell>
          <cell r="O205">
            <v>0</v>
          </cell>
          <cell r="P205">
            <v>0</v>
          </cell>
          <cell r="Q205">
            <v>90</v>
          </cell>
          <cell r="R205">
            <v>0</v>
          </cell>
          <cell r="S205">
            <v>0</v>
          </cell>
        </row>
        <row r="206">
          <cell r="A206">
            <v>51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82</v>
          </cell>
          <cell r="M206">
            <v>52</v>
          </cell>
          <cell r="N206">
            <v>0</v>
          </cell>
          <cell r="O206">
            <v>0</v>
          </cell>
          <cell r="P206">
            <v>0</v>
          </cell>
          <cell r="Q206">
            <v>88</v>
          </cell>
          <cell r="R206">
            <v>0</v>
          </cell>
          <cell r="S206">
            <v>0</v>
          </cell>
        </row>
        <row r="207">
          <cell r="A207">
            <v>51.25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80.5</v>
          </cell>
          <cell r="M207">
            <v>50.5</v>
          </cell>
          <cell r="N207">
            <v>0</v>
          </cell>
          <cell r="O207">
            <v>0</v>
          </cell>
          <cell r="P207">
            <v>0</v>
          </cell>
          <cell r="Q207">
            <v>82</v>
          </cell>
          <cell r="R207">
            <v>0</v>
          </cell>
          <cell r="S207">
            <v>0</v>
          </cell>
        </row>
        <row r="208">
          <cell r="A208">
            <v>51.33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81</v>
          </cell>
          <cell r="M208">
            <v>51</v>
          </cell>
          <cell r="N208">
            <v>0</v>
          </cell>
          <cell r="O208">
            <v>0</v>
          </cell>
          <cell r="P208">
            <v>0</v>
          </cell>
          <cell r="Q208">
            <v>84</v>
          </cell>
          <cell r="R208">
            <v>0</v>
          </cell>
          <cell r="S208">
            <v>0</v>
          </cell>
        </row>
        <row r="209">
          <cell r="A209">
            <v>51.5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81.5</v>
          </cell>
          <cell r="M209">
            <v>51.5</v>
          </cell>
          <cell r="N209">
            <v>0</v>
          </cell>
          <cell r="O209">
            <v>0</v>
          </cell>
          <cell r="P209">
            <v>0</v>
          </cell>
          <cell r="Q209">
            <v>86</v>
          </cell>
          <cell r="R209">
            <v>0</v>
          </cell>
          <cell r="S209">
            <v>0</v>
          </cell>
        </row>
        <row r="210">
          <cell r="A210">
            <v>52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81</v>
          </cell>
          <cell r="M210">
            <v>51</v>
          </cell>
          <cell r="N210">
            <v>0</v>
          </cell>
          <cell r="O210">
            <v>0</v>
          </cell>
          <cell r="P210">
            <v>0</v>
          </cell>
          <cell r="Q210">
            <v>84</v>
          </cell>
          <cell r="R210">
            <v>0</v>
          </cell>
          <cell r="S210">
            <v>0</v>
          </cell>
        </row>
        <row r="211">
          <cell r="A211">
            <v>52.25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79.5</v>
          </cell>
          <cell r="M211">
            <v>49.5</v>
          </cell>
          <cell r="N211">
            <v>0</v>
          </cell>
          <cell r="O211">
            <v>0</v>
          </cell>
          <cell r="P211">
            <v>0</v>
          </cell>
          <cell r="Q211">
            <v>78</v>
          </cell>
          <cell r="R211">
            <v>0</v>
          </cell>
          <cell r="S211">
            <v>0</v>
          </cell>
        </row>
        <row r="212">
          <cell r="A212">
            <v>52.33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80</v>
          </cell>
          <cell r="M212">
            <v>50</v>
          </cell>
          <cell r="N212">
            <v>0</v>
          </cell>
          <cell r="O212">
            <v>0</v>
          </cell>
          <cell r="P212">
            <v>0</v>
          </cell>
          <cell r="Q212">
            <v>80</v>
          </cell>
          <cell r="R212">
            <v>0</v>
          </cell>
          <cell r="S212">
            <v>0</v>
          </cell>
        </row>
        <row r="213">
          <cell r="A213">
            <v>52.5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80.5</v>
          </cell>
          <cell r="M213">
            <v>50.5</v>
          </cell>
          <cell r="N213">
            <v>0</v>
          </cell>
          <cell r="O213">
            <v>0</v>
          </cell>
          <cell r="P213">
            <v>0</v>
          </cell>
          <cell r="Q213">
            <v>82</v>
          </cell>
          <cell r="R213">
            <v>0</v>
          </cell>
          <cell r="S213">
            <v>0</v>
          </cell>
        </row>
        <row r="214">
          <cell r="A214">
            <v>53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80</v>
          </cell>
          <cell r="M214">
            <v>50</v>
          </cell>
          <cell r="N214">
            <v>0</v>
          </cell>
          <cell r="O214">
            <v>0</v>
          </cell>
          <cell r="P214">
            <v>0</v>
          </cell>
          <cell r="Q214">
            <v>80</v>
          </cell>
          <cell r="R214">
            <v>0</v>
          </cell>
          <cell r="S214">
            <v>0</v>
          </cell>
        </row>
        <row r="215">
          <cell r="A215">
            <v>53.25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78.5</v>
          </cell>
          <cell r="M215">
            <v>48.5</v>
          </cell>
          <cell r="N215">
            <v>0</v>
          </cell>
          <cell r="O215">
            <v>0</v>
          </cell>
          <cell r="P215">
            <v>0</v>
          </cell>
          <cell r="Q215">
            <v>74</v>
          </cell>
          <cell r="R215">
            <v>0</v>
          </cell>
          <cell r="S215">
            <v>0</v>
          </cell>
        </row>
        <row r="216">
          <cell r="A216">
            <v>53.33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79</v>
          </cell>
          <cell r="M216">
            <v>49</v>
          </cell>
          <cell r="N216">
            <v>0</v>
          </cell>
          <cell r="O216">
            <v>0</v>
          </cell>
          <cell r="P216">
            <v>0</v>
          </cell>
          <cell r="Q216">
            <v>76</v>
          </cell>
          <cell r="R216">
            <v>0</v>
          </cell>
          <cell r="S216">
            <v>0</v>
          </cell>
        </row>
        <row r="217">
          <cell r="A217">
            <v>53.5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79.5</v>
          </cell>
          <cell r="M217">
            <v>49.5</v>
          </cell>
          <cell r="N217">
            <v>0</v>
          </cell>
          <cell r="O217">
            <v>0</v>
          </cell>
          <cell r="P217">
            <v>0</v>
          </cell>
          <cell r="Q217">
            <v>78</v>
          </cell>
          <cell r="R217">
            <v>0</v>
          </cell>
          <cell r="S217">
            <v>0</v>
          </cell>
        </row>
        <row r="218">
          <cell r="A218">
            <v>54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79</v>
          </cell>
          <cell r="M218">
            <v>49</v>
          </cell>
          <cell r="N218">
            <v>0</v>
          </cell>
          <cell r="O218">
            <v>0</v>
          </cell>
          <cell r="P218">
            <v>0</v>
          </cell>
          <cell r="Q218">
            <v>76</v>
          </cell>
          <cell r="R218">
            <v>0</v>
          </cell>
          <cell r="S218">
            <v>0</v>
          </cell>
        </row>
        <row r="219">
          <cell r="A219">
            <v>54.25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77.5</v>
          </cell>
          <cell r="M219">
            <v>47.5</v>
          </cell>
          <cell r="N219">
            <v>0</v>
          </cell>
          <cell r="O219">
            <v>0</v>
          </cell>
          <cell r="P219">
            <v>0</v>
          </cell>
          <cell r="Q219">
            <v>70</v>
          </cell>
          <cell r="R219">
            <v>0</v>
          </cell>
          <cell r="S219">
            <v>0</v>
          </cell>
        </row>
        <row r="220">
          <cell r="A220">
            <v>54.33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78</v>
          </cell>
          <cell r="M220">
            <v>48</v>
          </cell>
          <cell r="N220">
            <v>0</v>
          </cell>
          <cell r="O220">
            <v>0</v>
          </cell>
          <cell r="P220">
            <v>0</v>
          </cell>
          <cell r="Q220">
            <v>72</v>
          </cell>
          <cell r="R220">
            <v>0</v>
          </cell>
          <cell r="S220">
            <v>0</v>
          </cell>
        </row>
        <row r="221">
          <cell r="A221">
            <v>54.5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78.5</v>
          </cell>
          <cell r="M221">
            <v>48.5</v>
          </cell>
          <cell r="N221">
            <v>0</v>
          </cell>
          <cell r="O221">
            <v>0</v>
          </cell>
          <cell r="P221">
            <v>0</v>
          </cell>
          <cell r="Q221">
            <v>74</v>
          </cell>
          <cell r="R221">
            <v>0</v>
          </cell>
          <cell r="S221">
            <v>0</v>
          </cell>
        </row>
        <row r="222">
          <cell r="A222">
            <v>55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78</v>
          </cell>
          <cell r="M222">
            <v>48</v>
          </cell>
          <cell r="N222">
            <v>0</v>
          </cell>
          <cell r="O222">
            <v>0</v>
          </cell>
          <cell r="P222">
            <v>0</v>
          </cell>
          <cell r="Q222">
            <v>72</v>
          </cell>
          <cell r="R222">
            <v>0</v>
          </cell>
          <cell r="S222">
            <v>0</v>
          </cell>
        </row>
        <row r="223">
          <cell r="A223">
            <v>55.25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76.5</v>
          </cell>
          <cell r="M223">
            <v>46.5</v>
          </cell>
          <cell r="N223">
            <v>0</v>
          </cell>
          <cell r="O223">
            <v>0</v>
          </cell>
          <cell r="P223">
            <v>0</v>
          </cell>
          <cell r="Q223">
            <v>66</v>
          </cell>
          <cell r="R223">
            <v>0</v>
          </cell>
          <cell r="S223">
            <v>0</v>
          </cell>
        </row>
        <row r="224">
          <cell r="A224">
            <v>55.33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77</v>
          </cell>
          <cell r="M224">
            <v>47</v>
          </cell>
          <cell r="N224">
            <v>0</v>
          </cell>
          <cell r="O224">
            <v>0</v>
          </cell>
          <cell r="P224">
            <v>0</v>
          </cell>
          <cell r="Q224">
            <v>68</v>
          </cell>
          <cell r="R224">
            <v>0</v>
          </cell>
          <cell r="S224">
            <v>0</v>
          </cell>
        </row>
        <row r="225">
          <cell r="A225">
            <v>55.5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77.5</v>
          </cell>
          <cell r="M225">
            <v>47.5</v>
          </cell>
          <cell r="N225">
            <v>0</v>
          </cell>
          <cell r="O225">
            <v>0</v>
          </cell>
          <cell r="P225">
            <v>0</v>
          </cell>
          <cell r="Q225">
            <v>70</v>
          </cell>
          <cell r="R225">
            <v>0</v>
          </cell>
          <cell r="S225">
            <v>0</v>
          </cell>
        </row>
        <row r="226">
          <cell r="A226">
            <v>56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77</v>
          </cell>
          <cell r="M226">
            <v>47</v>
          </cell>
          <cell r="N226">
            <v>0</v>
          </cell>
          <cell r="O226">
            <v>0</v>
          </cell>
          <cell r="P226">
            <v>0</v>
          </cell>
          <cell r="Q226">
            <v>68</v>
          </cell>
          <cell r="R226">
            <v>0</v>
          </cell>
          <cell r="S226">
            <v>0</v>
          </cell>
        </row>
        <row r="227">
          <cell r="A227">
            <v>56.25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75.5</v>
          </cell>
          <cell r="M227">
            <v>45.5</v>
          </cell>
          <cell r="N227">
            <v>0</v>
          </cell>
          <cell r="O227">
            <v>0</v>
          </cell>
          <cell r="P227">
            <v>0</v>
          </cell>
          <cell r="Q227">
            <v>62</v>
          </cell>
          <cell r="R227">
            <v>0</v>
          </cell>
          <cell r="S227">
            <v>0</v>
          </cell>
        </row>
        <row r="228">
          <cell r="A228">
            <v>56.33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76</v>
          </cell>
          <cell r="M228">
            <v>46</v>
          </cell>
          <cell r="N228">
            <v>0</v>
          </cell>
          <cell r="O228">
            <v>0</v>
          </cell>
          <cell r="P228">
            <v>0</v>
          </cell>
          <cell r="Q228">
            <v>64</v>
          </cell>
          <cell r="R228">
            <v>0</v>
          </cell>
          <cell r="S228">
            <v>0</v>
          </cell>
        </row>
        <row r="229">
          <cell r="A229">
            <v>56.5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76.5</v>
          </cell>
          <cell r="M229">
            <v>46.5</v>
          </cell>
          <cell r="N229">
            <v>0</v>
          </cell>
          <cell r="O229">
            <v>0</v>
          </cell>
          <cell r="P229">
            <v>0</v>
          </cell>
          <cell r="Q229">
            <v>66</v>
          </cell>
          <cell r="R229">
            <v>0</v>
          </cell>
          <cell r="S229">
            <v>0</v>
          </cell>
        </row>
        <row r="230">
          <cell r="A230">
            <v>57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76</v>
          </cell>
          <cell r="M230">
            <v>46</v>
          </cell>
          <cell r="N230">
            <v>0</v>
          </cell>
          <cell r="O230">
            <v>0</v>
          </cell>
          <cell r="P230">
            <v>0</v>
          </cell>
          <cell r="Q230">
            <v>64</v>
          </cell>
          <cell r="R230">
            <v>0</v>
          </cell>
          <cell r="S230">
            <v>0</v>
          </cell>
        </row>
        <row r="231">
          <cell r="A231">
            <v>57.25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74.5</v>
          </cell>
          <cell r="M231">
            <v>44.5</v>
          </cell>
          <cell r="N231">
            <v>0</v>
          </cell>
          <cell r="O231">
            <v>0</v>
          </cell>
          <cell r="P231">
            <v>0</v>
          </cell>
          <cell r="Q231">
            <v>58</v>
          </cell>
          <cell r="R231">
            <v>0</v>
          </cell>
          <cell r="S231">
            <v>0</v>
          </cell>
        </row>
        <row r="232">
          <cell r="A232">
            <v>57.33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75</v>
          </cell>
          <cell r="M232">
            <v>45</v>
          </cell>
          <cell r="N232">
            <v>0</v>
          </cell>
          <cell r="O232">
            <v>0</v>
          </cell>
          <cell r="P232">
            <v>0</v>
          </cell>
          <cell r="Q232">
            <v>60</v>
          </cell>
          <cell r="R232">
            <v>0</v>
          </cell>
          <cell r="S232">
            <v>0</v>
          </cell>
        </row>
        <row r="233">
          <cell r="A233">
            <v>57.5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75.5</v>
          </cell>
          <cell r="M233">
            <v>45.5</v>
          </cell>
          <cell r="N233">
            <v>0</v>
          </cell>
          <cell r="O233">
            <v>0</v>
          </cell>
          <cell r="P233">
            <v>0</v>
          </cell>
          <cell r="Q233">
            <v>62</v>
          </cell>
          <cell r="R233">
            <v>0</v>
          </cell>
          <cell r="S233">
            <v>0</v>
          </cell>
        </row>
        <row r="234">
          <cell r="A234">
            <v>58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75</v>
          </cell>
          <cell r="M234">
            <v>45</v>
          </cell>
          <cell r="N234">
            <v>0</v>
          </cell>
          <cell r="O234">
            <v>0</v>
          </cell>
          <cell r="P234">
            <v>0</v>
          </cell>
          <cell r="Q234">
            <v>60</v>
          </cell>
          <cell r="R234">
            <v>0</v>
          </cell>
          <cell r="S234">
            <v>0</v>
          </cell>
        </row>
        <row r="235">
          <cell r="A235">
            <v>58.25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73.5</v>
          </cell>
          <cell r="M235">
            <v>43.5</v>
          </cell>
          <cell r="N235">
            <v>0</v>
          </cell>
          <cell r="O235">
            <v>0</v>
          </cell>
          <cell r="P235">
            <v>0</v>
          </cell>
          <cell r="Q235">
            <v>54</v>
          </cell>
          <cell r="R235">
            <v>0</v>
          </cell>
          <cell r="S235">
            <v>0</v>
          </cell>
        </row>
        <row r="236">
          <cell r="A236">
            <v>58.33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74</v>
          </cell>
          <cell r="M236">
            <v>44</v>
          </cell>
          <cell r="N236">
            <v>0</v>
          </cell>
          <cell r="O236">
            <v>0</v>
          </cell>
          <cell r="P236">
            <v>0</v>
          </cell>
          <cell r="Q236">
            <v>56</v>
          </cell>
          <cell r="R236">
            <v>0</v>
          </cell>
          <cell r="S236">
            <v>0</v>
          </cell>
        </row>
        <row r="237">
          <cell r="A237">
            <v>58.5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74.5</v>
          </cell>
          <cell r="M237">
            <v>44.5</v>
          </cell>
          <cell r="N237">
            <v>0</v>
          </cell>
          <cell r="O237">
            <v>0</v>
          </cell>
          <cell r="P237">
            <v>0</v>
          </cell>
          <cell r="Q237">
            <v>58</v>
          </cell>
          <cell r="R237">
            <v>0</v>
          </cell>
          <cell r="S237">
            <v>0</v>
          </cell>
        </row>
        <row r="238">
          <cell r="A238">
            <v>59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74</v>
          </cell>
          <cell r="M238">
            <v>44</v>
          </cell>
          <cell r="N238">
            <v>0</v>
          </cell>
          <cell r="O238">
            <v>0</v>
          </cell>
          <cell r="P238">
            <v>0</v>
          </cell>
          <cell r="Q238">
            <v>56</v>
          </cell>
          <cell r="R238">
            <v>0</v>
          </cell>
          <cell r="S238">
            <v>0</v>
          </cell>
        </row>
        <row r="239">
          <cell r="A239">
            <v>59.25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72.5</v>
          </cell>
          <cell r="M239">
            <v>42.5</v>
          </cell>
          <cell r="N239">
            <v>0</v>
          </cell>
          <cell r="O239">
            <v>0</v>
          </cell>
          <cell r="P239">
            <v>0</v>
          </cell>
          <cell r="Q239">
            <v>50</v>
          </cell>
          <cell r="R239">
            <v>0</v>
          </cell>
          <cell r="S239">
            <v>0</v>
          </cell>
        </row>
        <row r="240">
          <cell r="A240">
            <v>59.33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73</v>
          </cell>
          <cell r="M240">
            <v>43</v>
          </cell>
          <cell r="N240">
            <v>0</v>
          </cell>
          <cell r="O240">
            <v>0</v>
          </cell>
          <cell r="P240">
            <v>0</v>
          </cell>
          <cell r="Q240">
            <v>52</v>
          </cell>
          <cell r="R240">
            <v>0</v>
          </cell>
          <cell r="S240">
            <v>0</v>
          </cell>
        </row>
        <row r="241">
          <cell r="A241">
            <v>59.5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73.5</v>
          </cell>
          <cell r="M241">
            <v>43.5</v>
          </cell>
          <cell r="N241">
            <v>0</v>
          </cell>
          <cell r="O241">
            <v>0</v>
          </cell>
          <cell r="P241">
            <v>0</v>
          </cell>
          <cell r="Q241">
            <v>54</v>
          </cell>
          <cell r="R241">
            <v>0</v>
          </cell>
          <cell r="S241">
            <v>0</v>
          </cell>
        </row>
        <row r="242">
          <cell r="A242">
            <v>60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73</v>
          </cell>
          <cell r="M242">
            <v>43</v>
          </cell>
          <cell r="N242">
            <v>0</v>
          </cell>
          <cell r="O242">
            <v>0</v>
          </cell>
          <cell r="P242">
            <v>0</v>
          </cell>
          <cell r="Q242">
            <v>52</v>
          </cell>
          <cell r="R242">
            <v>0</v>
          </cell>
          <cell r="S242">
            <v>0</v>
          </cell>
        </row>
        <row r="243">
          <cell r="A243">
            <v>60.25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71.5</v>
          </cell>
          <cell r="M243">
            <v>41.5</v>
          </cell>
          <cell r="N243">
            <v>0</v>
          </cell>
          <cell r="O243">
            <v>0</v>
          </cell>
          <cell r="P243">
            <v>0</v>
          </cell>
          <cell r="Q243">
            <v>46</v>
          </cell>
          <cell r="R243">
            <v>0</v>
          </cell>
          <cell r="S243">
            <v>0</v>
          </cell>
        </row>
        <row r="244">
          <cell r="A244">
            <v>60.33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72</v>
          </cell>
          <cell r="M244">
            <v>42</v>
          </cell>
          <cell r="N244">
            <v>0</v>
          </cell>
          <cell r="O244">
            <v>0</v>
          </cell>
          <cell r="P244">
            <v>0</v>
          </cell>
          <cell r="Q244">
            <v>48</v>
          </cell>
          <cell r="R244">
            <v>0</v>
          </cell>
          <cell r="S244">
            <v>0</v>
          </cell>
        </row>
        <row r="245">
          <cell r="A245">
            <v>60.5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72.5</v>
          </cell>
          <cell r="M245">
            <v>42.5</v>
          </cell>
          <cell r="N245">
            <v>0</v>
          </cell>
          <cell r="O245">
            <v>0</v>
          </cell>
          <cell r="P245">
            <v>0</v>
          </cell>
          <cell r="Q245">
            <v>50</v>
          </cell>
          <cell r="R245">
            <v>0</v>
          </cell>
          <cell r="S245">
            <v>0</v>
          </cell>
        </row>
        <row r="246">
          <cell r="A246">
            <v>61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72</v>
          </cell>
          <cell r="M246">
            <v>42</v>
          </cell>
          <cell r="N246">
            <v>0</v>
          </cell>
          <cell r="O246">
            <v>0</v>
          </cell>
          <cell r="P246">
            <v>0</v>
          </cell>
          <cell r="Q246">
            <v>48</v>
          </cell>
          <cell r="R246">
            <v>0</v>
          </cell>
          <cell r="S246">
            <v>0</v>
          </cell>
        </row>
        <row r="247">
          <cell r="A247">
            <v>61.25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70.5</v>
          </cell>
          <cell r="M247">
            <v>40.5</v>
          </cell>
          <cell r="N247">
            <v>0</v>
          </cell>
          <cell r="O247">
            <v>0</v>
          </cell>
          <cell r="P247">
            <v>0</v>
          </cell>
          <cell r="Q247">
            <v>42</v>
          </cell>
          <cell r="R247">
            <v>0</v>
          </cell>
          <cell r="S247">
            <v>0</v>
          </cell>
        </row>
        <row r="248">
          <cell r="A248">
            <v>61.33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71</v>
          </cell>
          <cell r="M248">
            <v>41</v>
          </cell>
          <cell r="N248">
            <v>0</v>
          </cell>
          <cell r="O248">
            <v>0</v>
          </cell>
          <cell r="P248">
            <v>0</v>
          </cell>
          <cell r="Q248">
            <v>44</v>
          </cell>
          <cell r="R248">
            <v>0</v>
          </cell>
          <cell r="S248">
            <v>0</v>
          </cell>
        </row>
        <row r="249">
          <cell r="A249">
            <v>61.5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71.5</v>
          </cell>
          <cell r="M249">
            <v>41.5</v>
          </cell>
          <cell r="N249">
            <v>0</v>
          </cell>
          <cell r="O249">
            <v>0</v>
          </cell>
          <cell r="P249">
            <v>0</v>
          </cell>
          <cell r="Q249">
            <v>46</v>
          </cell>
          <cell r="R249">
            <v>0</v>
          </cell>
          <cell r="S249">
            <v>0</v>
          </cell>
        </row>
        <row r="250">
          <cell r="A250">
            <v>62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71</v>
          </cell>
          <cell r="M250">
            <v>41</v>
          </cell>
          <cell r="N250">
            <v>0</v>
          </cell>
          <cell r="O250">
            <v>0</v>
          </cell>
          <cell r="P250">
            <v>0</v>
          </cell>
          <cell r="Q250">
            <v>44</v>
          </cell>
          <cell r="R250">
            <v>0</v>
          </cell>
          <cell r="S250">
            <v>0</v>
          </cell>
        </row>
        <row r="251">
          <cell r="A251">
            <v>62.25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69.75</v>
          </cell>
          <cell r="M251">
            <v>39.75</v>
          </cell>
          <cell r="N251">
            <v>0</v>
          </cell>
          <cell r="O251">
            <v>0</v>
          </cell>
          <cell r="P251">
            <v>0</v>
          </cell>
          <cell r="Q251">
            <v>39</v>
          </cell>
          <cell r="R251">
            <v>0</v>
          </cell>
          <cell r="S251">
            <v>0</v>
          </cell>
        </row>
        <row r="252">
          <cell r="A252">
            <v>62.33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70</v>
          </cell>
          <cell r="M252">
            <v>40</v>
          </cell>
          <cell r="N252">
            <v>0</v>
          </cell>
          <cell r="O252">
            <v>0</v>
          </cell>
          <cell r="P252">
            <v>0</v>
          </cell>
          <cell r="Q252">
            <v>40</v>
          </cell>
          <cell r="R252">
            <v>0</v>
          </cell>
          <cell r="S252">
            <v>0</v>
          </cell>
        </row>
        <row r="253">
          <cell r="A253">
            <v>62.5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70.5</v>
          </cell>
          <cell r="M253">
            <v>40.5</v>
          </cell>
          <cell r="N253">
            <v>0</v>
          </cell>
          <cell r="O253">
            <v>0</v>
          </cell>
          <cell r="P253">
            <v>0</v>
          </cell>
          <cell r="Q253">
            <v>42</v>
          </cell>
          <cell r="R253">
            <v>0</v>
          </cell>
          <cell r="S253">
            <v>0</v>
          </cell>
        </row>
        <row r="254">
          <cell r="A254">
            <v>63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70</v>
          </cell>
          <cell r="M254">
            <v>40</v>
          </cell>
          <cell r="N254">
            <v>0</v>
          </cell>
          <cell r="O254">
            <v>0</v>
          </cell>
          <cell r="P254">
            <v>0</v>
          </cell>
          <cell r="Q254">
            <v>40</v>
          </cell>
          <cell r="R254">
            <v>0</v>
          </cell>
          <cell r="S254">
            <v>0</v>
          </cell>
        </row>
        <row r="255">
          <cell r="A255">
            <v>63.25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69.25</v>
          </cell>
          <cell r="M255">
            <v>39.25</v>
          </cell>
          <cell r="N255">
            <v>0</v>
          </cell>
          <cell r="O255">
            <v>0</v>
          </cell>
          <cell r="P255">
            <v>0</v>
          </cell>
          <cell r="Q255">
            <v>37</v>
          </cell>
          <cell r="R255">
            <v>0</v>
          </cell>
          <cell r="S255">
            <v>0</v>
          </cell>
        </row>
        <row r="256">
          <cell r="A256">
            <v>63.33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69.33</v>
          </cell>
          <cell r="M256">
            <v>39.33</v>
          </cell>
          <cell r="N256">
            <v>0</v>
          </cell>
          <cell r="O256">
            <v>0</v>
          </cell>
          <cell r="P256">
            <v>0</v>
          </cell>
          <cell r="Q256">
            <v>37.33</v>
          </cell>
          <cell r="R256">
            <v>0</v>
          </cell>
          <cell r="S256">
            <v>0</v>
          </cell>
        </row>
        <row r="257">
          <cell r="A257">
            <v>63.5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69.5</v>
          </cell>
          <cell r="M257">
            <v>39.5</v>
          </cell>
          <cell r="N257">
            <v>0</v>
          </cell>
          <cell r="O257">
            <v>0</v>
          </cell>
          <cell r="P257">
            <v>0</v>
          </cell>
          <cell r="Q257">
            <v>38</v>
          </cell>
          <cell r="R257">
            <v>0</v>
          </cell>
          <cell r="S257">
            <v>0</v>
          </cell>
        </row>
        <row r="258">
          <cell r="A258">
            <v>64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69</v>
          </cell>
          <cell r="M258">
            <v>39</v>
          </cell>
          <cell r="N258">
            <v>0</v>
          </cell>
          <cell r="O258">
            <v>0</v>
          </cell>
          <cell r="P258">
            <v>0</v>
          </cell>
          <cell r="Q258">
            <v>36</v>
          </cell>
          <cell r="R258">
            <v>0</v>
          </cell>
          <cell r="S258">
            <v>0</v>
          </cell>
        </row>
        <row r="259">
          <cell r="A259">
            <v>64.25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69</v>
          </cell>
          <cell r="M259">
            <v>39</v>
          </cell>
          <cell r="N259">
            <v>0</v>
          </cell>
          <cell r="O259">
            <v>0</v>
          </cell>
          <cell r="P259">
            <v>0</v>
          </cell>
          <cell r="Q259">
            <v>36</v>
          </cell>
          <cell r="R259">
            <v>0</v>
          </cell>
          <cell r="S259">
            <v>0</v>
          </cell>
        </row>
        <row r="260">
          <cell r="A260">
            <v>64.33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69</v>
          </cell>
          <cell r="M260">
            <v>39</v>
          </cell>
          <cell r="N260">
            <v>0</v>
          </cell>
          <cell r="O260">
            <v>0</v>
          </cell>
          <cell r="P260">
            <v>0</v>
          </cell>
          <cell r="Q260">
            <v>36</v>
          </cell>
          <cell r="R260">
            <v>0</v>
          </cell>
          <cell r="S260">
            <v>0</v>
          </cell>
        </row>
        <row r="261">
          <cell r="A261">
            <v>64.5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69</v>
          </cell>
          <cell r="M261">
            <v>39</v>
          </cell>
          <cell r="N261">
            <v>0</v>
          </cell>
          <cell r="O261">
            <v>0</v>
          </cell>
          <cell r="P261">
            <v>0</v>
          </cell>
          <cell r="Q261">
            <v>36</v>
          </cell>
          <cell r="R261">
            <v>0</v>
          </cell>
          <cell r="S261">
            <v>0</v>
          </cell>
        </row>
        <row r="262">
          <cell r="A262">
            <v>64.99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69</v>
          </cell>
          <cell r="M262">
            <v>39</v>
          </cell>
          <cell r="N262">
            <v>0</v>
          </cell>
          <cell r="O262">
            <v>0</v>
          </cell>
          <cell r="P262">
            <v>0</v>
          </cell>
          <cell r="Q262">
            <v>36</v>
          </cell>
          <cell r="R262">
            <v>0</v>
          </cell>
          <cell r="S26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's Epée"/>
      <sheetName val="Men's Foil"/>
      <sheetName val="Men's Saber"/>
      <sheetName val="Women's Epée"/>
      <sheetName val="Women's Foil"/>
      <sheetName val="Women's Saber"/>
    </sheetNames>
    <sheetDataSet>
      <sheetData sheetId="0">
        <row r="1">
          <cell r="H1" t="str">
            <v>Dec 2000 DV1</v>
          </cell>
          <cell r="J1" t="str">
            <v>Jan 2001 DV1</v>
          </cell>
          <cell r="L1" t="str">
            <v>Apr 2001 DV1</v>
          </cell>
          <cell r="N1" t="str">
            <v>2001 DIV I</v>
          </cell>
          <cell r="P1" t="str">
            <v>Other Group I Points</v>
          </cell>
        </row>
        <row r="2">
          <cell r="H2" t="str">
            <v>Z1</v>
          </cell>
          <cell r="I2" t="str">
            <v>Dec 2000&lt;BR&gt;DV1&amp;nbsp;NAC%Dec 2001&lt;BR&gt;DV1&amp;nbsp;NAC</v>
          </cell>
          <cell r="J2" t="str">
            <v>Z1</v>
          </cell>
          <cell r="K2" t="str">
            <v>Jan 2001&lt;BR&gt;DV1&amp;nbsp;NAC%Jan 2002&lt;BR&gt;DV1&amp;nbsp;NAC</v>
          </cell>
          <cell r="L2" t="str">
            <v>Z1</v>
          </cell>
          <cell r="M2" t="str">
            <v>Apr 2001&lt;BR&gt;DV1&amp;nbsp;NAC%</v>
          </cell>
          <cell r="N2" t="str">
            <v>H</v>
          </cell>
          <cell r="O2" t="str">
            <v>2001&lt;BR&gt;DV1&amp;nbsp;NATLS%2002&lt;BR&gt;DV1&amp;nbsp;NATLS</v>
          </cell>
          <cell r="P2" t="str">
            <v>Other Group I Points</v>
          </cell>
        </row>
        <row r="3">
          <cell r="A3">
            <v>1</v>
          </cell>
          <cell r="H3">
            <v>8</v>
          </cell>
          <cell r="I3">
            <v>19</v>
          </cell>
          <cell r="J3">
            <v>10</v>
          </cell>
          <cell r="K3">
            <v>19</v>
          </cell>
          <cell r="L3">
            <v>12</v>
          </cell>
          <cell r="M3">
            <v>19</v>
          </cell>
          <cell r="N3">
            <v>14</v>
          </cell>
          <cell r="O3">
            <v>10</v>
          </cell>
          <cell r="P3">
            <v>16</v>
          </cell>
          <cell r="U3" t="b">
            <v>0</v>
          </cell>
          <cell r="V3" t="b">
            <v>0</v>
          </cell>
          <cell r="W3" t="b">
            <v>0</v>
          </cell>
        </row>
        <row r="4">
          <cell r="C4" t="str">
            <v>Hansen, Eric</v>
          </cell>
          <cell r="D4">
            <v>1975</v>
          </cell>
          <cell r="E4">
            <v>5343</v>
          </cell>
          <cell r="G4">
            <v>2708.465</v>
          </cell>
          <cell r="H4">
            <v>7</v>
          </cell>
          <cell r="I4">
            <v>715</v>
          </cell>
          <cell r="J4">
            <v>18</v>
          </cell>
          <cell r="K4">
            <v>410</v>
          </cell>
          <cell r="L4">
            <v>1</v>
          </cell>
          <cell r="M4">
            <v>1000</v>
          </cell>
          <cell r="N4">
            <v>2</v>
          </cell>
          <cell r="O4">
            <v>920</v>
          </cell>
          <cell r="P4">
            <v>-582.4</v>
          </cell>
          <cell r="Q4">
            <v>-358.045</v>
          </cell>
          <cell r="R4">
            <v>-410.9</v>
          </cell>
          <cell r="S4">
            <v>-241.82</v>
          </cell>
          <cell r="U4">
            <v>715</v>
          </cell>
        </row>
        <row r="5">
          <cell r="C5" t="str">
            <v>Greenhouse, Rashaan</v>
          </cell>
          <cell r="D5">
            <v>1980</v>
          </cell>
          <cell r="E5">
            <v>3634</v>
          </cell>
          <cell r="G5">
            <v>1409.055</v>
          </cell>
          <cell r="H5">
            <v>2</v>
          </cell>
          <cell r="I5">
            <v>925</v>
          </cell>
          <cell r="J5">
            <v>27</v>
          </cell>
          <cell r="K5">
            <v>305</v>
          </cell>
          <cell r="L5">
            <v>10</v>
          </cell>
          <cell r="M5">
            <v>605</v>
          </cell>
          <cell r="N5">
            <v>6</v>
          </cell>
          <cell r="O5">
            <v>695</v>
          </cell>
          <cell r="U5">
            <v>925</v>
          </cell>
        </row>
        <row r="6">
          <cell r="C6" t="str">
            <v>Tausig, Justin</v>
          </cell>
          <cell r="D6">
            <v>1970</v>
          </cell>
          <cell r="E6">
            <v>2937</v>
          </cell>
          <cell r="G6">
            <v>1010</v>
          </cell>
          <cell r="H6">
            <v>6</v>
          </cell>
          <cell r="I6">
            <v>735</v>
          </cell>
          <cell r="J6">
            <v>5</v>
          </cell>
          <cell r="K6">
            <v>755</v>
          </cell>
          <cell r="L6" t="str">
            <v>np</v>
          </cell>
          <cell r="M6">
            <v>0</v>
          </cell>
          <cell r="N6" t="str">
            <v>np</v>
          </cell>
          <cell r="O6">
            <v>0</v>
          </cell>
          <cell r="P6">
            <v>-437.095</v>
          </cell>
          <cell r="Q6">
            <v>-278.72</v>
          </cell>
          <cell r="U6">
            <v>735</v>
          </cell>
        </row>
        <row r="7">
          <cell r="C7" t="str">
            <v>Burke, Nathaniel </v>
          </cell>
          <cell r="D7">
            <v>1976</v>
          </cell>
          <cell r="E7">
            <v>2916</v>
          </cell>
          <cell r="G7">
            <v>1360.295</v>
          </cell>
          <cell r="H7">
            <v>9</v>
          </cell>
          <cell r="I7">
            <v>620</v>
          </cell>
          <cell r="J7">
            <v>19</v>
          </cell>
          <cell r="K7">
            <v>405</v>
          </cell>
          <cell r="L7">
            <v>33</v>
          </cell>
          <cell r="M7">
            <v>275</v>
          </cell>
          <cell r="N7">
            <v>11</v>
          </cell>
          <cell r="O7">
            <v>531</v>
          </cell>
          <cell r="U7">
            <v>620</v>
          </cell>
        </row>
        <row r="8">
          <cell r="C8" t="str">
            <v>O'Loughlin, Chris</v>
          </cell>
          <cell r="D8">
            <v>1967</v>
          </cell>
          <cell r="E8">
            <v>2530</v>
          </cell>
          <cell r="H8">
            <v>3</v>
          </cell>
          <cell r="I8">
            <v>840</v>
          </cell>
          <cell r="J8">
            <v>3</v>
          </cell>
          <cell r="K8">
            <v>840</v>
          </cell>
          <cell r="L8">
            <v>3</v>
          </cell>
          <cell r="M8">
            <v>840</v>
          </cell>
          <cell r="N8">
            <v>3</v>
          </cell>
          <cell r="O8">
            <v>850</v>
          </cell>
          <cell r="U8">
            <v>840</v>
          </cell>
        </row>
        <row r="9">
          <cell r="C9" t="str">
            <v>Mattern, Cody</v>
          </cell>
          <cell r="D9">
            <v>1981</v>
          </cell>
          <cell r="E9">
            <v>2295</v>
          </cell>
          <cell r="H9">
            <v>1</v>
          </cell>
          <cell r="I9">
            <v>1000</v>
          </cell>
          <cell r="J9">
            <v>36</v>
          </cell>
          <cell r="K9">
            <v>260</v>
          </cell>
          <cell r="L9">
            <v>29</v>
          </cell>
          <cell r="M9">
            <v>295</v>
          </cell>
          <cell r="N9">
            <v>1</v>
          </cell>
          <cell r="O9">
            <v>1000</v>
          </cell>
          <cell r="U9">
            <v>1000</v>
          </cell>
        </row>
        <row r="10">
          <cell r="C10" t="str">
            <v>Lyons, Michael J</v>
          </cell>
          <cell r="D10">
            <v>1974</v>
          </cell>
          <cell r="E10">
            <v>2165</v>
          </cell>
          <cell r="G10">
            <v>522.17</v>
          </cell>
          <cell r="H10">
            <v>38</v>
          </cell>
          <cell r="I10">
            <v>250</v>
          </cell>
          <cell r="J10">
            <v>34</v>
          </cell>
          <cell r="K10">
            <v>270</v>
          </cell>
          <cell r="L10">
            <v>3</v>
          </cell>
          <cell r="M10">
            <v>840</v>
          </cell>
          <cell r="N10">
            <v>10</v>
          </cell>
          <cell r="O10">
            <v>533</v>
          </cell>
          <cell r="U10">
            <v>250</v>
          </cell>
        </row>
        <row r="11">
          <cell r="C11" t="str">
            <v>Viviani, Jan</v>
          </cell>
          <cell r="D11">
            <v>1981</v>
          </cell>
          <cell r="E11">
            <v>2065</v>
          </cell>
          <cell r="H11">
            <v>3</v>
          </cell>
          <cell r="I11">
            <v>840</v>
          </cell>
          <cell r="J11">
            <v>13</v>
          </cell>
          <cell r="K11">
            <v>525</v>
          </cell>
          <cell r="L11">
            <v>27</v>
          </cell>
          <cell r="M11">
            <v>305</v>
          </cell>
          <cell r="N11">
            <v>5</v>
          </cell>
          <cell r="O11">
            <v>700</v>
          </cell>
          <cell r="U11">
            <v>840</v>
          </cell>
        </row>
        <row r="12">
          <cell r="C12" t="str">
            <v>Feldschuh, Michael</v>
          </cell>
          <cell r="D12">
            <v>1969</v>
          </cell>
          <cell r="E12">
            <v>2000</v>
          </cell>
          <cell r="H12">
            <v>12</v>
          </cell>
          <cell r="I12">
            <v>575</v>
          </cell>
          <cell r="J12">
            <v>12</v>
          </cell>
          <cell r="K12">
            <v>575</v>
          </cell>
          <cell r="L12">
            <v>16</v>
          </cell>
          <cell r="M12">
            <v>480</v>
          </cell>
          <cell r="N12">
            <v>3</v>
          </cell>
          <cell r="O12">
            <v>850</v>
          </cell>
          <cell r="P12">
            <v>-170.23</v>
          </cell>
          <cell r="U12">
            <v>575</v>
          </cell>
        </row>
        <row r="13">
          <cell r="C13" t="str">
            <v>Oshima, Marc</v>
          </cell>
          <cell r="D13">
            <v>1968</v>
          </cell>
          <cell r="E13">
            <v>1516</v>
          </cell>
          <cell r="G13">
            <v>330.88</v>
          </cell>
          <cell r="H13">
            <v>29</v>
          </cell>
          <cell r="I13">
            <v>295</v>
          </cell>
          <cell r="J13">
            <v>14</v>
          </cell>
          <cell r="K13">
            <v>510</v>
          </cell>
          <cell r="L13">
            <v>24</v>
          </cell>
          <cell r="M13">
            <v>380</v>
          </cell>
          <cell r="N13" t="str">
            <v>np</v>
          </cell>
          <cell r="O13">
            <v>0</v>
          </cell>
          <cell r="U13">
            <v>295</v>
          </cell>
        </row>
        <row r="14">
          <cell r="C14" t="str">
            <v>Thompson, Soren</v>
          </cell>
          <cell r="D14">
            <v>1981</v>
          </cell>
          <cell r="E14">
            <v>1515</v>
          </cell>
          <cell r="H14">
            <v>10</v>
          </cell>
          <cell r="I14">
            <v>605</v>
          </cell>
          <cell r="J14">
            <v>9</v>
          </cell>
          <cell r="K14">
            <v>620</v>
          </cell>
          <cell r="L14">
            <v>30</v>
          </cell>
          <cell r="M14">
            <v>290</v>
          </cell>
          <cell r="N14" t="str">
            <v>np</v>
          </cell>
          <cell r="O14">
            <v>0</v>
          </cell>
          <cell r="U14">
            <v>605</v>
          </cell>
        </row>
        <row r="15">
          <cell r="C15" t="str">
            <v>Lobanenkov, Ilya *</v>
          </cell>
          <cell r="D15">
            <v>1978</v>
          </cell>
          <cell r="E15">
            <v>1437</v>
          </cell>
          <cell r="H15">
            <v>18</v>
          </cell>
          <cell r="I15">
            <v>410</v>
          </cell>
          <cell r="J15" t="str">
            <v>np</v>
          </cell>
          <cell r="K15">
            <v>0</v>
          </cell>
          <cell r="L15">
            <v>13</v>
          </cell>
          <cell r="M15">
            <v>525</v>
          </cell>
          <cell r="N15">
            <v>15</v>
          </cell>
          <cell r="O15">
            <v>502</v>
          </cell>
          <cell r="U15">
            <v>410</v>
          </cell>
        </row>
        <row r="16">
          <cell r="C16" t="str">
            <v>Clawson, Brian C</v>
          </cell>
          <cell r="D16">
            <v>1974</v>
          </cell>
          <cell r="E16">
            <v>1424</v>
          </cell>
          <cell r="H16">
            <v>23</v>
          </cell>
          <cell r="I16">
            <v>385</v>
          </cell>
          <cell r="J16" t="str">
            <v>np</v>
          </cell>
          <cell r="K16">
            <v>0</v>
          </cell>
          <cell r="L16">
            <v>14</v>
          </cell>
          <cell r="M16">
            <v>510</v>
          </cell>
          <cell r="N16">
            <v>12</v>
          </cell>
          <cell r="O16">
            <v>529</v>
          </cell>
          <cell r="U16">
            <v>385</v>
          </cell>
        </row>
        <row r="17">
          <cell r="C17" t="str">
            <v>Lichten, Keith H</v>
          </cell>
          <cell r="D17">
            <v>1973</v>
          </cell>
          <cell r="E17">
            <v>1420</v>
          </cell>
          <cell r="H17" t="str">
            <v>np</v>
          </cell>
          <cell r="I17">
            <v>0</v>
          </cell>
          <cell r="J17">
            <v>35</v>
          </cell>
          <cell r="K17">
            <v>265</v>
          </cell>
          <cell r="L17">
            <v>9</v>
          </cell>
          <cell r="M17">
            <v>620</v>
          </cell>
          <cell r="N17">
            <v>9</v>
          </cell>
          <cell r="O17">
            <v>535</v>
          </cell>
          <cell r="U17">
            <v>0</v>
          </cell>
        </row>
        <row r="18">
          <cell r="C18" t="str">
            <v>Dragonetti, Walter E</v>
          </cell>
          <cell r="D18">
            <v>1957</v>
          </cell>
          <cell r="E18">
            <v>1390</v>
          </cell>
          <cell r="H18">
            <v>24</v>
          </cell>
          <cell r="I18">
            <v>380</v>
          </cell>
          <cell r="J18">
            <v>29</v>
          </cell>
          <cell r="K18">
            <v>295</v>
          </cell>
          <cell r="L18">
            <v>7</v>
          </cell>
          <cell r="M18">
            <v>715</v>
          </cell>
          <cell r="N18" t="str">
            <v>np</v>
          </cell>
          <cell r="O18">
            <v>0</v>
          </cell>
          <cell r="U18">
            <v>380</v>
          </cell>
        </row>
        <row r="19">
          <cell r="C19" t="str">
            <v>Castillo, Alejandro</v>
          </cell>
          <cell r="D19">
            <v>1973</v>
          </cell>
          <cell r="E19">
            <v>1353</v>
          </cell>
          <cell r="H19" t="str">
            <v>np</v>
          </cell>
          <cell r="I19">
            <v>0</v>
          </cell>
          <cell r="J19" t="str">
            <v>np</v>
          </cell>
          <cell r="K19">
            <v>0</v>
          </cell>
          <cell r="L19">
            <v>8</v>
          </cell>
          <cell r="M19">
            <v>695</v>
          </cell>
          <cell r="N19">
            <v>18</v>
          </cell>
          <cell r="O19">
            <v>348</v>
          </cell>
          <cell r="P19">
            <v>-309.62</v>
          </cell>
          <cell r="U19">
            <v>0</v>
          </cell>
        </row>
        <row r="20">
          <cell r="C20" t="str">
            <v>White, Marcus R</v>
          </cell>
          <cell r="D20">
            <v>1974</v>
          </cell>
          <cell r="E20">
            <v>1209</v>
          </cell>
          <cell r="H20">
            <v>26</v>
          </cell>
          <cell r="I20">
            <v>310</v>
          </cell>
          <cell r="J20">
            <v>21</v>
          </cell>
          <cell r="K20">
            <v>395</v>
          </cell>
          <cell r="L20">
            <v>31</v>
          </cell>
          <cell r="M20">
            <v>285</v>
          </cell>
          <cell r="N20">
            <v>14</v>
          </cell>
          <cell r="O20">
            <v>504</v>
          </cell>
          <cell r="P20">
            <v>-179.035</v>
          </cell>
          <cell r="U20">
            <v>310</v>
          </cell>
        </row>
        <row r="21">
          <cell r="C21" t="str">
            <v>Masin, George</v>
          </cell>
          <cell r="D21">
            <v>1947</v>
          </cell>
          <cell r="E21">
            <v>1165</v>
          </cell>
          <cell r="H21">
            <v>47</v>
          </cell>
          <cell r="I21">
            <v>205</v>
          </cell>
          <cell r="J21">
            <v>44</v>
          </cell>
          <cell r="K21">
            <v>220</v>
          </cell>
          <cell r="L21">
            <v>36</v>
          </cell>
          <cell r="M21">
            <v>260</v>
          </cell>
          <cell r="N21">
            <v>8</v>
          </cell>
          <cell r="O21">
            <v>685</v>
          </cell>
          <cell r="U21">
            <v>205</v>
          </cell>
        </row>
        <row r="22">
          <cell r="C22" t="str">
            <v>Martinez, Frank (Michael)</v>
          </cell>
          <cell r="D22">
            <v>1972</v>
          </cell>
          <cell r="E22">
            <v>1077</v>
          </cell>
          <cell r="H22" t="str">
            <v>np</v>
          </cell>
          <cell r="I22">
            <v>0</v>
          </cell>
          <cell r="J22" t="str">
            <v>np</v>
          </cell>
          <cell r="K22">
            <v>0</v>
          </cell>
          <cell r="L22">
            <v>6</v>
          </cell>
          <cell r="M22">
            <v>735</v>
          </cell>
          <cell r="N22">
            <v>21</v>
          </cell>
          <cell r="O22">
            <v>342</v>
          </cell>
          <cell r="U22">
            <v>0</v>
          </cell>
        </row>
        <row r="23">
          <cell r="C23" t="str">
            <v>French, Timothy L</v>
          </cell>
          <cell r="D23">
            <v>1983</v>
          </cell>
          <cell r="E23">
            <v>1070</v>
          </cell>
          <cell r="H23" t="str">
            <v>np</v>
          </cell>
          <cell r="I23">
            <v>0</v>
          </cell>
          <cell r="J23">
            <v>15</v>
          </cell>
          <cell r="K23">
            <v>495</v>
          </cell>
          <cell r="L23">
            <v>43</v>
          </cell>
          <cell r="M23">
            <v>225</v>
          </cell>
          <cell r="N23">
            <v>17</v>
          </cell>
          <cell r="O23">
            <v>350</v>
          </cell>
          <cell r="U23">
            <v>0</v>
          </cell>
        </row>
        <row r="24">
          <cell r="C24" t="str">
            <v>Snider, Jeff H</v>
          </cell>
          <cell r="D24">
            <v>1971</v>
          </cell>
          <cell r="E24">
            <v>1061</v>
          </cell>
          <cell r="H24">
            <v>19</v>
          </cell>
          <cell r="I24">
            <v>405</v>
          </cell>
          <cell r="J24" t="str">
            <v>np</v>
          </cell>
          <cell r="K24">
            <v>0</v>
          </cell>
          <cell r="L24">
            <v>28</v>
          </cell>
          <cell r="M24">
            <v>300</v>
          </cell>
          <cell r="N24" t="str">
            <v>np</v>
          </cell>
          <cell r="O24">
            <v>0</v>
          </cell>
          <cell r="P24">
            <v>-98.69</v>
          </cell>
          <cell r="Q24">
            <v>-308.175</v>
          </cell>
          <cell r="R24">
            <v>-348.14</v>
          </cell>
          <cell r="S24">
            <v>-239.56</v>
          </cell>
          <cell r="U24">
            <v>405</v>
          </cell>
        </row>
        <row r="25">
          <cell r="C25" t="str">
            <v>Cerutti, Franco*</v>
          </cell>
          <cell r="D25">
            <v>1963</v>
          </cell>
          <cell r="E25">
            <v>1005</v>
          </cell>
          <cell r="H25">
            <v>14</v>
          </cell>
          <cell r="I25">
            <v>510</v>
          </cell>
          <cell r="J25" t="str">
            <v>np</v>
          </cell>
          <cell r="K25">
            <v>0</v>
          </cell>
          <cell r="L25">
            <v>15</v>
          </cell>
          <cell r="M25">
            <v>495</v>
          </cell>
          <cell r="N25" t="str">
            <v>np</v>
          </cell>
          <cell r="O25">
            <v>0</v>
          </cell>
          <cell r="U25">
            <v>510</v>
          </cell>
        </row>
        <row r="26">
          <cell r="C26" t="str">
            <v>Moreau, John A</v>
          </cell>
          <cell r="D26">
            <v>1951</v>
          </cell>
          <cell r="E26">
            <v>993</v>
          </cell>
          <cell r="H26">
            <v>27.5</v>
          </cell>
          <cell r="I26">
            <v>302.5</v>
          </cell>
          <cell r="J26" t="str">
            <v>np</v>
          </cell>
          <cell r="K26">
            <v>0</v>
          </cell>
          <cell r="L26" t="str">
            <v>np</v>
          </cell>
          <cell r="M26">
            <v>0</v>
          </cell>
          <cell r="N26">
            <v>7</v>
          </cell>
          <cell r="O26">
            <v>690</v>
          </cell>
          <cell r="U26">
            <v>302.5</v>
          </cell>
        </row>
        <row r="27">
          <cell r="C27" t="str">
            <v>Baldwin, Seth K</v>
          </cell>
          <cell r="D27">
            <v>1973</v>
          </cell>
          <cell r="E27">
            <v>945</v>
          </cell>
          <cell r="H27" t="str">
            <v>np</v>
          </cell>
          <cell r="I27">
            <v>0</v>
          </cell>
          <cell r="J27">
            <v>42</v>
          </cell>
          <cell r="K27">
            <v>230</v>
          </cell>
          <cell r="L27">
            <v>45</v>
          </cell>
          <cell r="M27">
            <v>215</v>
          </cell>
          <cell r="N27">
            <v>16</v>
          </cell>
          <cell r="O27">
            <v>500</v>
          </cell>
          <cell r="U27">
            <v>0</v>
          </cell>
        </row>
        <row r="28">
          <cell r="C28" t="str">
            <v>Banks, Michael</v>
          </cell>
          <cell r="D28">
            <v>1983</v>
          </cell>
          <cell r="E28">
            <v>936</v>
          </cell>
          <cell r="H28">
            <v>11</v>
          </cell>
          <cell r="I28">
            <v>590</v>
          </cell>
          <cell r="J28" t="str">
            <v>np</v>
          </cell>
          <cell r="K28">
            <v>0</v>
          </cell>
          <cell r="L28" t="str">
            <v>np</v>
          </cell>
          <cell r="M28">
            <v>0</v>
          </cell>
          <cell r="N28">
            <v>19</v>
          </cell>
          <cell r="O28">
            <v>346</v>
          </cell>
          <cell r="U28">
            <v>590</v>
          </cell>
        </row>
        <row r="29">
          <cell r="C29" t="str">
            <v>Suchorski, Robert *</v>
          </cell>
          <cell r="D29">
            <v>1973</v>
          </cell>
          <cell r="E29">
            <v>933</v>
          </cell>
          <cell r="H29">
            <v>27.5</v>
          </cell>
          <cell r="I29">
            <v>302.5</v>
          </cell>
          <cell r="J29">
            <v>25</v>
          </cell>
          <cell r="K29">
            <v>315</v>
          </cell>
          <cell r="L29">
            <v>25</v>
          </cell>
          <cell r="M29">
            <v>315</v>
          </cell>
          <cell r="N29" t="str">
            <v>np</v>
          </cell>
          <cell r="O29">
            <v>0</v>
          </cell>
          <cell r="U29">
            <v>302.5</v>
          </cell>
        </row>
        <row r="30">
          <cell r="C30" t="str">
            <v>Rose, Julian M</v>
          </cell>
          <cell r="D30">
            <v>1984</v>
          </cell>
          <cell r="E30">
            <v>906</v>
          </cell>
          <cell r="H30" t="str">
            <v>np</v>
          </cell>
          <cell r="I30">
            <v>0</v>
          </cell>
          <cell r="J30">
            <v>20</v>
          </cell>
          <cell r="K30">
            <v>400</v>
          </cell>
          <cell r="L30" t="str">
            <v>np</v>
          </cell>
          <cell r="M30">
            <v>0</v>
          </cell>
          <cell r="N30">
            <v>13</v>
          </cell>
          <cell r="O30">
            <v>506</v>
          </cell>
          <cell r="U30">
            <v>0</v>
          </cell>
        </row>
        <row r="31">
          <cell r="C31" t="str">
            <v>Rostal, Scott</v>
          </cell>
          <cell r="D31">
            <v>1978</v>
          </cell>
          <cell r="E31">
            <v>715</v>
          </cell>
          <cell r="H31" t="str">
            <v>np</v>
          </cell>
          <cell r="I31">
            <v>0</v>
          </cell>
          <cell r="J31">
            <v>7</v>
          </cell>
          <cell r="K31">
            <v>715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U31">
            <v>0</v>
          </cell>
        </row>
        <row r="32">
          <cell r="C32" t="str">
            <v>Tinmouth, John T</v>
          </cell>
          <cell r="D32">
            <v>1968</v>
          </cell>
          <cell r="E32">
            <v>648</v>
          </cell>
          <cell r="H32" t="str">
            <v>np</v>
          </cell>
          <cell r="I32">
            <v>0</v>
          </cell>
          <cell r="J32">
            <v>17</v>
          </cell>
          <cell r="K32">
            <v>415</v>
          </cell>
          <cell r="L32">
            <v>41.5</v>
          </cell>
          <cell r="M32">
            <v>232.5</v>
          </cell>
          <cell r="N32" t="str">
            <v>np</v>
          </cell>
          <cell r="O32">
            <v>0</v>
          </cell>
          <cell r="U32">
            <v>0</v>
          </cell>
        </row>
        <row r="33">
          <cell r="C33" t="str">
            <v>Lee, Martin J</v>
          </cell>
          <cell r="D33">
            <v>1984</v>
          </cell>
          <cell r="E33">
            <v>632</v>
          </cell>
          <cell r="H33" t="str">
            <v>np</v>
          </cell>
          <cell r="I33">
            <v>0</v>
          </cell>
          <cell r="J33">
            <v>30.5</v>
          </cell>
          <cell r="K33">
            <v>287.5</v>
          </cell>
          <cell r="L33" t="str">
            <v>np</v>
          </cell>
          <cell r="M33">
            <v>0</v>
          </cell>
          <cell r="N33">
            <v>20</v>
          </cell>
          <cell r="O33">
            <v>344</v>
          </cell>
          <cell r="U33">
            <v>0</v>
          </cell>
        </row>
        <row r="34">
          <cell r="C34" t="str">
            <v>Millett, Ben</v>
          </cell>
          <cell r="D34">
            <v>1972</v>
          </cell>
          <cell r="E34">
            <v>625</v>
          </cell>
          <cell r="H34">
            <v>25</v>
          </cell>
          <cell r="I34">
            <v>315</v>
          </cell>
          <cell r="J34" t="str">
            <v>np</v>
          </cell>
          <cell r="K34">
            <v>0</v>
          </cell>
          <cell r="L34">
            <v>26</v>
          </cell>
          <cell r="M34">
            <v>310</v>
          </cell>
          <cell r="N34" t="str">
            <v>np</v>
          </cell>
          <cell r="O34">
            <v>0</v>
          </cell>
          <cell r="U34">
            <v>315</v>
          </cell>
        </row>
        <row r="35">
          <cell r="C35" t="str">
            <v>Toshcov, Petar *</v>
          </cell>
          <cell r="D35">
            <v>1973</v>
          </cell>
          <cell r="E35">
            <v>590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>
            <v>11</v>
          </cell>
          <cell r="M35">
            <v>590</v>
          </cell>
          <cell r="N35" t="str">
            <v>np</v>
          </cell>
          <cell r="O35">
            <v>0</v>
          </cell>
          <cell r="U35">
            <v>0</v>
          </cell>
        </row>
        <row r="36">
          <cell r="C36" t="str">
            <v>Aufrichtig, Michael N</v>
          </cell>
          <cell r="D36">
            <v>1971</v>
          </cell>
          <cell r="E36">
            <v>570</v>
          </cell>
          <cell r="H36" t="str">
            <v>np</v>
          </cell>
          <cell r="I36">
            <v>0</v>
          </cell>
          <cell r="J36" t="str">
            <v>np</v>
          </cell>
          <cell r="K36">
            <v>0</v>
          </cell>
          <cell r="L36">
            <v>23</v>
          </cell>
          <cell r="M36">
            <v>385</v>
          </cell>
          <cell r="N36" t="str">
            <v>np</v>
          </cell>
          <cell r="O36">
            <v>0</v>
          </cell>
          <cell r="P36">
            <v>-184.905</v>
          </cell>
          <cell r="U36">
            <v>0</v>
          </cell>
        </row>
        <row r="37">
          <cell r="C37" t="str">
            <v>Ranes, Jackson M</v>
          </cell>
          <cell r="D37">
            <v>1984</v>
          </cell>
          <cell r="E37">
            <v>548</v>
          </cell>
          <cell r="H37" t="str">
            <v>np</v>
          </cell>
          <cell r="I37">
            <v>0</v>
          </cell>
          <cell r="J37" t="str">
            <v>np</v>
          </cell>
          <cell r="K37">
            <v>0</v>
          </cell>
          <cell r="L37">
            <v>46</v>
          </cell>
          <cell r="M37">
            <v>210</v>
          </cell>
          <cell r="N37">
            <v>23</v>
          </cell>
          <cell r="O37">
            <v>338</v>
          </cell>
          <cell r="U37">
            <v>0</v>
          </cell>
        </row>
        <row r="38">
          <cell r="C38" t="str">
            <v>Bratton, Benjamin</v>
          </cell>
          <cell r="D38">
            <v>1985</v>
          </cell>
          <cell r="E38">
            <v>536</v>
          </cell>
          <cell r="H38" t="str">
            <v>np</v>
          </cell>
          <cell r="I38">
            <v>0</v>
          </cell>
          <cell r="J38" t="str">
            <v>np</v>
          </cell>
          <cell r="K38">
            <v>0</v>
          </cell>
          <cell r="L38">
            <v>48</v>
          </cell>
          <cell r="M38">
            <v>200</v>
          </cell>
          <cell r="N38">
            <v>24</v>
          </cell>
          <cell r="O38">
            <v>336</v>
          </cell>
          <cell r="U38">
            <v>0</v>
          </cell>
        </row>
        <row r="39">
          <cell r="C39" t="str">
            <v>Bralow, Robert</v>
          </cell>
          <cell r="D39">
            <v>1983</v>
          </cell>
          <cell r="E39">
            <v>530</v>
          </cell>
          <cell r="H39">
            <v>33</v>
          </cell>
          <cell r="I39">
            <v>275</v>
          </cell>
          <cell r="J39" t="str">
            <v>np</v>
          </cell>
          <cell r="K39">
            <v>0</v>
          </cell>
          <cell r="L39">
            <v>37</v>
          </cell>
          <cell r="M39">
            <v>255</v>
          </cell>
          <cell r="N39" t="str">
            <v>np</v>
          </cell>
          <cell r="O39">
            <v>0</v>
          </cell>
          <cell r="U39">
            <v>275</v>
          </cell>
        </row>
        <row r="40">
          <cell r="C40" t="str">
            <v>Greenbaum, Isaac S</v>
          </cell>
          <cell r="D40">
            <v>1968</v>
          </cell>
          <cell r="E40">
            <v>510</v>
          </cell>
          <cell r="H40">
            <v>42</v>
          </cell>
          <cell r="I40">
            <v>230</v>
          </cell>
          <cell r="J40">
            <v>32</v>
          </cell>
          <cell r="K40">
            <v>280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U40">
            <v>230</v>
          </cell>
        </row>
        <row r="41">
          <cell r="C41" t="str">
            <v>Kelsey, Seth</v>
          </cell>
          <cell r="D41">
            <v>1981</v>
          </cell>
          <cell r="E41">
            <v>495</v>
          </cell>
          <cell r="H41">
            <v>15</v>
          </cell>
          <cell r="I41">
            <v>495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U41">
            <v>495</v>
          </cell>
        </row>
        <row r="42">
          <cell r="C42" t="str">
            <v>Sanders, Michael A</v>
          </cell>
          <cell r="D42">
            <v>1983</v>
          </cell>
          <cell r="E42">
            <v>480</v>
          </cell>
          <cell r="H42" t="str">
            <v>np</v>
          </cell>
          <cell r="I42">
            <v>0</v>
          </cell>
          <cell r="J42">
            <v>16</v>
          </cell>
          <cell r="K42">
            <v>480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U42">
            <v>0</v>
          </cell>
        </row>
        <row r="43">
          <cell r="C43" t="str">
            <v>Carpenter, John D</v>
          </cell>
          <cell r="D43">
            <v>1964</v>
          </cell>
          <cell r="E43">
            <v>456</v>
          </cell>
          <cell r="H43" t="str">
            <v>np</v>
          </cell>
          <cell r="I43">
            <v>0</v>
          </cell>
          <cell r="J43" t="str">
            <v>np</v>
          </cell>
          <cell r="K43">
            <v>0</v>
          </cell>
          <cell r="L43">
            <v>32</v>
          </cell>
          <cell r="M43">
            <v>280</v>
          </cell>
          <cell r="N43" t="str">
            <v>np</v>
          </cell>
          <cell r="O43">
            <v>0</v>
          </cell>
          <cell r="P43">
            <v>-176.1</v>
          </cell>
          <cell r="U43">
            <v>0</v>
          </cell>
        </row>
        <row r="44">
          <cell r="C44" t="str">
            <v>Bethel, Dylan A</v>
          </cell>
          <cell r="D44">
            <v>1982</v>
          </cell>
          <cell r="E44">
            <v>400</v>
          </cell>
          <cell r="H44" t="str">
            <v>np</v>
          </cell>
          <cell r="I44">
            <v>0</v>
          </cell>
          <cell r="J44" t="str">
            <v>np</v>
          </cell>
          <cell r="K44">
            <v>0</v>
          </cell>
          <cell r="L44">
            <v>20</v>
          </cell>
          <cell r="M44">
            <v>400</v>
          </cell>
          <cell r="N44" t="str">
            <v>np</v>
          </cell>
          <cell r="O44">
            <v>0</v>
          </cell>
          <cell r="U44">
            <v>0</v>
          </cell>
        </row>
        <row r="45">
          <cell r="C45" t="str">
            <v>Helge, James R</v>
          </cell>
          <cell r="D45">
            <v>1969</v>
          </cell>
          <cell r="E45">
            <v>395</v>
          </cell>
          <cell r="H45" t="str">
            <v>np</v>
          </cell>
          <cell r="I45">
            <v>0</v>
          </cell>
          <cell r="J45" t="str">
            <v>np</v>
          </cell>
          <cell r="K45">
            <v>0</v>
          </cell>
          <cell r="L45">
            <v>21</v>
          </cell>
          <cell r="M45">
            <v>395</v>
          </cell>
          <cell r="N45" t="str">
            <v>np</v>
          </cell>
          <cell r="O45">
            <v>0</v>
          </cell>
          <cell r="U45">
            <v>0</v>
          </cell>
        </row>
        <row r="46">
          <cell r="C46" t="str">
            <v>Arenberg, Jeffrey</v>
          </cell>
          <cell r="D46">
            <v>1964</v>
          </cell>
          <cell r="E46">
            <v>390</v>
          </cell>
          <cell r="H46" t="str">
            <v>np</v>
          </cell>
          <cell r="I46">
            <v>0</v>
          </cell>
          <cell r="J46" t="str">
            <v>np</v>
          </cell>
          <cell r="K46">
            <v>0</v>
          </cell>
          <cell r="L46">
            <v>22</v>
          </cell>
          <cell r="M46">
            <v>390</v>
          </cell>
          <cell r="N46" t="str">
            <v>np</v>
          </cell>
          <cell r="O46">
            <v>0</v>
          </cell>
          <cell r="U46">
            <v>0</v>
          </cell>
        </row>
        <row r="47">
          <cell r="C47" t="str">
            <v>Katsoff, James D</v>
          </cell>
          <cell r="D47">
            <v>1979</v>
          </cell>
          <cell r="E47">
            <v>385</v>
          </cell>
          <cell r="H47" t="str">
            <v>np</v>
          </cell>
          <cell r="I47">
            <v>0</v>
          </cell>
          <cell r="J47">
            <v>23</v>
          </cell>
          <cell r="K47">
            <v>385</v>
          </cell>
          <cell r="L47" t="str">
            <v>np</v>
          </cell>
          <cell r="M47">
            <v>0</v>
          </cell>
          <cell r="N47" t="str">
            <v>np</v>
          </cell>
          <cell r="O47">
            <v>0</v>
          </cell>
          <cell r="U47">
            <v>0</v>
          </cell>
        </row>
        <row r="48">
          <cell r="C48" t="str">
            <v>Yamashita, Taro</v>
          </cell>
          <cell r="D48">
            <v>1972</v>
          </cell>
          <cell r="E48">
            <v>340</v>
          </cell>
          <cell r="H48" t="str">
            <v>np</v>
          </cell>
          <cell r="I48">
            <v>0</v>
          </cell>
          <cell r="J48" t="str">
            <v>np</v>
          </cell>
          <cell r="K48">
            <v>0</v>
          </cell>
          <cell r="L48" t="str">
            <v>np</v>
          </cell>
          <cell r="M48">
            <v>0</v>
          </cell>
          <cell r="N48">
            <v>22</v>
          </cell>
          <cell r="O48">
            <v>340</v>
          </cell>
          <cell r="U48">
            <v>0</v>
          </cell>
        </row>
        <row r="49">
          <cell r="C49" t="str">
            <v>St. Francis, J.M.</v>
          </cell>
          <cell r="D49">
            <v>1981</v>
          </cell>
          <cell r="E49">
            <v>290</v>
          </cell>
          <cell r="H49">
            <v>30</v>
          </cell>
          <cell r="I49">
            <v>290</v>
          </cell>
          <cell r="J49" t="str">
            <v>np</v>
          </cell>
          <cell r="K49">
            <v>0</v>
          </cell>
          <cell r="L49" t="str">
            <v>np</v>
          </cell>
          <cell r="M49">
            <v>0</v>
          </cell>
          <cell r="N49" t="str">
            <v>np</v>
          </cell>
          <cell r="O49">
            <v>0</v>
          </cell>
          <cell r="U49">
            <v>290</v>
          </cell>
        </row>
        <row r="50">
          <cell r="C50" t="str">
            <v>Chilen, Luke P</v>
          </cell>
          <cell r="D50">
            <v>1981</v>
          </cell>
          <cell r="E50">
            <v>285</v>
          </cell>
          <cell r="H50">
            <v>31</v>
          </cell>
          <cell r="I50">
            <v>285</v>
          </cell>
          <cell r="J50" t="str">
            <v>np</v>
          </cell>
          <cell r="K50">
            <v>0</v>
          </cell>
          <cell r="L50" t="str">
            <v>np</v>
          </cell>
          <cell r="M50">
            <v>0</v>
          </cell>
          <cell r="N50" t="str">
            <v>np</v>
          </cell>
          <cell r="O50">
            <v>0</v>
          </cell>
          <cell r="U50">
            <v>285</v>
          </cell>
        </row>
        <row r="51">
          <cell r="C51" t="str">
            <v>Jones, Alan F</v>
          </cell>
          <cell r="D51">
            <v>1981</v>
          </cell>
          <cell r="E51">
            <v>275</v>
          </cell>
          <cell r="H51" t="str">
            <v>np</v>
          </cell>
          <cell r="I51">
            <v>0</v>
          </cell>
          <cell r="J51">
            <v>33</v>
          </cell>
          <cell r="K51">
            <v>275</v>
          </cell>
          <cell r="L51" t="str">
            <v>np</v>
          </cell>
          <cell r="M51">
            <v>0</v>
          </cell>
          <cell r="N51" t="str">
            <v>np</v>
          </cell>
          <cell r="O51">
            <v>0</v>
          </cell>
          <cell r="U51">
            <v>0</v>
          </cell>
        </row>
        <row r="52">
          <cell r="C52" t="str">
            <v>Cavan, James</v>
          </cell>
          <cell r="D52">
            <v>1984</v>
          </cell>
          <cell r="E52">
            <v>270</v>
          </cell>
          <cell r="H52">
            <v>34</v>
          </cell>
          <cell r="I52">
            <v>270</v>
          </cell>
          <cell r="J52" t="str">
            <v>np</v>
          </cell>
          <cell r="K52">
            <v>0</v>
          </cell>
          <cell r="L52" t="str">
            <v>np</v>
          </cell>
          <cell r="M52">
            <v>0</v>
          </cell>
          <cell r="N52" t="str">
            <v>np</v>
          </cell>
          <cell r="O52">
            <v>0</v>
          </cell>
          <cell r="U52">
            <v>270</v>
          </cell>
        </row>
        <row r="53">
          <cell r="C53" t="str">
            <v>McNamara, Scott A</v>
          </cell>
          <cell r="D53">
            <v>1974</v>
          </cell>
          <cell r="E53">
            <v>270</v>
          </cell>
          <cell r="H53" t="str">
            <v>np</v>
          </cell>
          <cell r="I53">
            <v>0</v>
          </cell>
          <cell r="J53" t="str">
            <v>np</v>
          </cell>
          <cell r="K53">
            <v>0</v>
          </cell>
          <cell r="L53">
            <v>34</v>
          </cell>
          <cell r="M53">
            <v>270</v>
          </cell>
          <cell r="N53" t="str">
            <v>np</v>
          </cell>
          <cell r="O53">
            <v>0</v>
          </cell>
          <cell r="U53">
            <v>0</v>
          </cell>
        </row>
        <row r="54">
          <cell r="C54" t="str">
            <v>Erickson, Ken W</v>
          </cell>
          <cell r="D54">
            <v>1972</v>
          </cell>
          <cell r="E54">
            <v>265</v>
          </cell>
          <cell r="H54" t="str">
            <v>np</v>
          </cell>
          <cell r="I54">
            <v>0</v>
          </cell>
          <cell r="J54" t="str">
            <v>np</v>
          </cell>
          <cell r="K54">
            <v>0</v>
          </cell>
          <cell r="L54">
            <v>35</v>
          </cell>
          <cell r="M54">
            <v>265</v>
          </cell>
          <cell r="N54" t="str">
            <v>np</v>
          </cell>
          <cell r="O54">
            <v>0</v>
          </cell>
          <cell r="U54">
            <v>0</v>
          </cell>
        </row>
        <row r="55">
          <cell r="C55" t="str">
            <v>Alexander, Charles H</v>
          </cell>
          <cell r="D55">
            <v>1954</v>
          </cell>
          <cell r="E55">
            <v>260</v>
          </cell>
          <cell r="H55">
            <v>36</v>
          </cell>
          <cell r="I55">
            <v>260</v>
          </cell>
          <cell r="J55" t="str">
            <v>np</v>
          </cell>
          <cell r="K55">
            <v>0</v>
          </cell>
          <cell r="L55" t="str">
            <v>np</v>
          </cell>
          <cell r="M55">
            <v>0</v>
          </cell>
          <cell r="N55" t="str">
            <v>np</v>
          </cell>
          <cell r="O55">
            <v>0</v>
          </cell>
          <cell r="U55">
            <v>260</v>
          </cell>
        </row>
        <row r="56">
          <cell r="C56" t="str">
            <v>Loeffler, Carl</v>
          </cell>
          <cell r="D56">
            <v>1964</v>
          </cell>
          <cell r="E56">
            <v>250</v>
          </cell>
          <cell r="H56" t="str">
            <v>np</v>
          </cell>
          <cell r="I56">
            <v>0</v>
          </cell>
          <cell r="J56">
            <v>38</v>
          </cell>
          <cell r="K56">
            <v>250</v>
          </cell>
          <cell r="L56" t="str">
            <v>np</v>
          </cell>
          <cell r="M56">
            <v>0</v>
          </cell>
          <cell r="N56" t="str">
            <v>np</v>
          </cell>
          <cell r="O56">
            <v>0</v>
          </cell>
          <cell r="U56">
            <v>0</v>
          </cell>
        </row>
        <row r="57">
          <cell r="C57" t="str">
            <v>Ranes, Evan A</v>
          </cell>
          <cell r="D57">
            <v>1958</v>
          </cell>
          <cell r="E57">
            <v>250</v>
          </cell>
          <cell r="H57" t="str">
            <v>np</v>
          </cell>
          <cell r="I57">
            <v>0</v>
          </cell>
          <cell r="J57" t="str">
            <v>np</v>
          </cell>
          <cell r="K57">
            <v>0</v>
          </cell>
          <cell r="L57">
            <v>38</v>
          </cell>
          <cell r="M57">
            <v>250</v>
          </cell>
          <cell r="N57" t="str">
            <v>np</v>
          </cell>
          <cell r="O57">
            <v>0</v>
          </cell>
          <cell r="U57">
            <v>0</v>
          </cell>
        </row>
        <row r="58">
          <cell r="C58" t="str">
            <v>Bâby, Brendan</v>
          </cell>
          <cell r="D58">
            <v>1979</v>
          </cell>
          <cell r="E58">
            <v>245</v>
          </cell>
          <cell r="H58" t="str">
            <v>np</v>
          </cell>
          <cell r="I58">
            <v>0</v>
          </cell>
          <cell r="J58" t="str">
            <v>np</v>
          </cell>
          <cell r="K58">
            <v>0</v>
          </cell>
          <cell r="L58">
            <v>39</v>
          </cell>
          <cell r="M58">
            <v>245</v>
          </cell>
          <cell r="N58" t="str">
            <v>np</v>
          </cell>
          <cell r="O58">
            <v>0</v>
          </cell>
          <cell r="U58">
            <v>0</v>
          </cell>
        </row>
        <row r="59">
          <cell r="C59" t="str">
            <v>Hardt, Benjamin F</v>
          </cell>
          <cell r="D59">
            <v>1976</v>
          </cell>
          <cell r="E59">
            <v>245</v>
          </cell>
          <cell r="H59">
            <v>39</v>
          </cell>
          <cell r="I59">
            <v>245</v>
          </cell>
          <cell r="J59" t="str">
            <v>np</v>
          </cell>
          <cell r="K59">
            <v>0</v>
          </cell>
          <cell r="L59" t="str">
            <v>np</v>
          </cell>
          <cell r="M59">
            <v>0</v>
          </cell>
          <cell r="N59" t="str">
            <v>np</v>
          </cell>
          <cell r="O59">
            <v>0</v>
          </cell>
          <cell r="U59">
            <v>245</v>
          </cell>
        </row>
        <row r="60">
          <cell r="C60" t="str">
            <v>Hassler, Eric M</v>
          </cell>
          <cell r="D60">
            <v>1966</v>
          </cell>
          <cell r="E60">
            <v>240</v>
          </cell>
          <cell r="H60" t="str">
            <v>np</v>
          </cell>
          <cell r="I60">
            <v>0</v>
          </cell>
          <cell r="J60" t="str">
            <v>np</v>
          </cell>
          <cell r="K60">
            <v>0</v>
          </cell>
          <cell r="L60">
            <v>40</v>
          </cell>
          <cell r="M60">
            <v>240</v>
          </cell>
          <cell r="N60" t="str">
            <v>np</v>
          </cell>
          <cell r="O60">
            <v>0</v>
          </cell>
          <cell r="U60">
            <v>0</v>
          </cell>
        </row>
        <row r="61">
          <cell r="C61" t="str">
            <v>Tsinis, Alex E</v>
          </cell>
          <cell r="D61">
            <v>1980</v>
          </cell>
          <cell r="E61">
            <v>240</v>
          </cell>
          <cell r="H61">
            <v>40</v>
          </cell>
          <cell r="I61">
            <v>240</v>
          </cell>
          <cell r="J61" t="str">
            <v>np</v>
          </cell>
          <cell r="K61">
            <v>0</v>
          </cell>
          <cell r="L61" t="str">
            <v>np</v>
          </cell>
          <cell r="M61">
            <v>0</v>
          </cell>
          <cell r="N61" t="str">
            <v>np</v>
          </cell>
          <cell r="O61">
            <v>0</v>
          </cell>
          <cell r="U61">
            <v>240</v>
          </cell>
        </row>
        <row r="62">
          <cell r="C62" t="str">
            <v>Mehall, Michael J</v>
          </cell>
          <cell r="D62">
            <v>1969</v>
          </cell>
          <cell r="E62">
            <v>235</v>
          </cell>
          <cell r="H62">
            <v>41</v>
          </cell>
          <cell r="I62">
            <v>235</v>
          </cell>
          <cell r="J62" t="str">
            <v>np</v>
          </cell>
          <cell r="K62">
            <v>0</v>
          </cell>
          <cell r="L62" t="str">
            <v>np</v>
          </cell>
          <cell r="M62">
            <v>0</v>
          </cell>
          <cell r="N62" t="str">
            <v>np</v>
          </cell>
          <cell r="O62">
            <v>0</v>
          </cell>
          <cell r="U62">
            <v>235</v>
          </cell>
        </row>
        <row r="63">
          <cell r="C63" t="str">
            <v>Testerman, Nicolas M</v>
          </cell>
          <cell r="D63">
            <v>1984</v>
          </cell>
          <cell r="E63">
            <v>233</v>
          </cell>
          <cell r="H63" t="str">
            <v>np</v>
          </cell>
          <cell r="I63">
            <v>0</v>
          </cell>
          <cell r="J63" t="str">
            <v>np</v>
          </cell>
          <cell r="K63">
            <v>0</v>
          </cell>
          <cell r="L63">
            <v>41.5</v>
          </cell>
          <cell r="M63">
            <v>232.5</v>
          </cell>
          <cell r="N63" t="str">
            <v>np</v>
          </cell>
          <cell r="O63">
            <v>0</v>
          </cell>
          <cell r="U63">
            <v>0</v>
          </cell>
        </row>
        <row r="64">
          <cell r="C64" t="str">
            <v>Garcia, Eduardo</v>
          </cell>
          <cell r="D64">
            <v>1974</v>
          </cell>
          <cell r="E64">
            <v>225</v>
          </cell>
          <cell r="H64" t="str">
            <v>np</v>
          </cell>
          <cell r="I64">
            <v>0</v>
          </cell>
          <cell r="J64">
            <v>43</v>
          </cell>
          <cell r="K64">
            <v>225</v>
          </cell>
          <cell r="L64" t="str">
            <v>np</v>
          </cell>
          <cell r="M64">
            <v>0</v>
          </cell>
          <cell r="N64" t="str">
            <v>np</v>
          </cell>
          <cell r="O64">
            <v>0</v>
          </cell>
          <cell r="U64">
            <v>0</v>
          </cell>
        </row>
        <row r="65">
          <cell r="C65" t="str">
            <v>Gerring, Phillip E</v>
          </cell>
          <cell r="D65">
            <v>1957</v>
          </cell>
          <cell r="E65">
            <v>223</v>
          </cell>
          <cell r="H65">
            <v>43.5</v>
          </cell>
          <cell r="I65">
            <v>222.5</v>
          </cell>
          <cell r="J65" t="str">
            <v>np</v>
          </cell>
          <cell r="K65">
            <v>0</v>
          </cell>
          <cell r="L65" t="str">
            <v>np</v>
          </cell>
          <cell r="M65">
            <v>0</v>
          </cell>
          <cell r="N65" t="str">
            <v>np</v>
          </cell>
          <cell r="O65">
            <v>0</v>
          </cell>
          <cell r="U65">
            <v>222.5</v>
          </cell>
        </row>
        <row r="66">
          <cell r="C66" t="str">
            <v>Russell, Geoffrey B</v>
          </cell>
          <cell r="D66">
            <v>1968</v>
          </cell>
          <cell r="E66">
            <v>223</v>
          </cell>
          <cell r="H66">
            <v>43.5</v>
          </cell>
          <cell r="I66">
            <v>222.5</v>
          </cell>
          <cell r="J66" t="str">
            <v>np</v>
          </cell>
          <cell r="K66">
            <v>0</v>
          </cell>
          <cell r="L66" t="str">
            <v>np</v>
          </cell>
          <cell r="M66">
            <v>0</v>
          </cell>
          <cell r="N66" t="str">
            <v>np</v>
          </cell>
          <cell r="O66">
            <v>0</v>
          </cell>
          <cell r="U66">
            <v>222.5</v>
          </cell>
        </row>
        <row r="67">
          <cell r="C67" t="str">
            <v>Bothelio, Jere P</v>
          </cell>
          <cell r="D67">
            <v>1951</v>
          </cell>
          <cell r="E67">
            <v>215</v>
          </cell>
          <cell r="H67">
            <v>45</v>
          </cell>
          <cell r="I67">
            <v>215</v>
          </cell>
          <cell r="J67" t="str">
            <v>np</v>
          </cell>
          <cell r="K67">
            <v>0</v>
          </cell>
          <cell r="L67" t="str">
            <v>np</v>
          </cell>
          <cell r="M67">
            <v>0</v>
          </cell>
          <cell r="N67" t="str">
            <v>np</v>
          </cell>
          <cell r="O67">
            <v>0</v>
          </cell>
          <cell r="U67">
            <v>215</v>
          </cell>
        </row>
        <row r="68">
          <cell r="C68" t="str">
            <v>Krause, Daniel</v>
          </cell>
          <cell r="D68">
            <v>1966</v>
          </cell>
          <cell r="E68">
            <v>210</v>
          </cell>
          <cell r="H68">
            <v>46</v>
          </cell>
          <cell r="I68">
            <v>210</v>
          </cell>
          <cell r="J68" t="str">
            <v>np</v>
          </cell>
          <cell r="K68">
            <v>0</v>
          </cell>
          <cell r="L68" t="str">
            <v>np</v>
          </cell>
          <cell r="M68">
            <v>0</v>
          </cell>
          <cell r="N68" t="str">
            <v>np</v>
          </cell>
          <cell r="O68">
            <v>0</v>
          </cell>
          <cell r="U68">
            <v>210</v>
          </cell>
        </row>
        <row r="69">
          <cell r="C69" t="str">
            <v>Cotter, Robert M</v>
          </cell>
          <cell r="D69">
            <v>1956</v>
          </cell>
          <cell r="E69">
            <v>205</v>
          </cell>
          <cell r="H69" t="str">
            <v>np</v>
          </cell>
          <cell r="I69">
            <v>0</v>
          </cell>
          <cell r="J69" t="str">
            <v>np</v>
          </cell>
          <cell r="K69">
            <v>0</v>
          </cell>
          <cell r="L69">
            <v>47</v>
          </cell>
          <cell r="M69">
            <v>205</v>
          </cell>
          <cell r="N69" t="str">
            <v>np</v>
          </cell>
          <cell r="O69">
            <v>0</v>
          </cell>
          <cell r="U69">
            <v>0</v>
          </cell>
        </row>
        <row r="70">
          <cell r="C70" t="str">
            <v>Vail, Bruce D</v>
          </cell>
          <cell r="D70">
            <v>1984</v>
          </cell>
          <cell r="E70">
            <v>200</v>
          </cell>
          <cell r="H70">
            <v>48</v>
          </cell>
          <cell r="I70">
            <v>200</v>
          </cell>
          <cell r="J70" t="str">
            <v>np</v>
          </cell>
          <cell r="K70">
            <v>0</v>
          </cell>
          <cell r="L70" t="str">
            <v>np</v>
          </cell>
          <cell r="M70">
            <v>0</v>
          </cell>
          <cell r="N70" t="str">
            <v>np</v>
          </cell>
          <cell r="O70">
            <v>0</v>
          </cell>
          <cell r="U70">
            <v>200</v>
          </cell>
        </row>
        <row r="72">
          <cell r="C72" t="str">
            <v>Group I International Points</v>
          </cell>
          <cell r="L72" t="str">
            <v>Place</v>
          </cell>
          <cell r="M72" t="str">
            <v>Points</v>
          </cell>
        </row>
        <row r="73">
          <cell r="C73" t="str">
            <v>Aufrichtig, Michael</v>
          </cell>
          <cell r="D73" t="str">
            <v>Sr. "A", San Isidro, ARG, 4/15/01 (SF=0.587)</v>
          </cell>
          <cell r="L73">
            <v>24</v>
          </cell>
          <cell r="M73">
            <v>184.905</v>
          </cell>
        </row>
        <row r="74">
          <cell r="C74" t="str">
            <v>Carpenter, John</v>
          </cell>
          <cell r="D74" t="str">
            <v>Sr. "A", San Isidro, ARG, 4/15/01 (SF=0.587)</v>
          </cell>
          <cell r="L74">
            <v>27</v>
          </cell>
          <cell r="M74">
            <v>176.1</v>
          </cell>
        </row>
        <row r="75">
          <cell r="C75" t="str">
            <v>Castillo, Alejandro</v>
          </cell>
          <cell r="D75" t="str">
            <v>Sr. "A", San Juan, PUR, 7/1/01 (SF=0.452)</v>
          </cell>
          <cell r="L75">
            <v>8</v>
          </cell>
          <cell r="M75">
            <v>309.62</v>
          </cell>
        </row>
        <row r="76">
          <cell r="C76" t="str">
            <v>Feldschuh, Michael</v>
          </cell>
          <cell r="D76" t="str">
            <v>Sr. "A", San Isidro, ARG, 4/15/01 (SF=0.587)</v>
          </cell>
          <cell r="L76">
            <v>29</v>
          </cell>
          <cell r="M76">
            <v>170.23</v>
          </cell>
        </row>
        <row r="77">
          <cell r="C77" t="str">
            <v>Hansen, Eric</v>
          </cell>
          <cell r="D77" t="str">
            <v>Sr. "B", Recklinghausen, GER, 12/17/00 (SF=0.709)</v>
          </cell>
          <cell r="L77">
            <v>15</v>
          </cell>
          <cell r="M77">
            <v>358.045</v>
          </cell>
        </row>
        <row r="78">
          <cell r="C78" t="str">
            <v>Hansen, Eric</v>
          </cell>
          <cell r="D78" t="str">
            <v>Sr. "A", Tallin, EST, 2/4/01 (SF=0.832)</v>
          </cell>
          <cell r="L78">
            <v>5</v>
          </cell>
          <cell r="M78">
            <v>582.4</v>
          </cell>
        </row>
        <row r="79">
          <cell r="C79" t="str">
            <v>Hansen, Eric</v>
          </cell>
          <cell r="D79" t="str">
            <v>Sr. "A", Bogota, COL, 3/31/01 (SF=0.142)</v>
          </cell>
          <cell r="L79">
            <v>5</v>
          </cell>
          <cell r="M79">
            <v>99.4</v>
          </cell>
        </row>
        <row r="80">
          <cell r="C80" t="str">
            <v>Hansen, Eric</v>
          </cell>
          <cell r="D80" t="str">
            <v>Sr. "A", San Isidro, ARG, 4/15/01 (SF=0.587)</v>
          </cell>
          <cell r="L80">
            <v>5</v>
          </cell>
          <cell r="M80">
            <v>410.9</v>
          </cell>
        </row>
        <row r="81">
          <cell r="C81" t="str">
            <v>Hansen, Eric</v>
          </cell>
          <cell r="D81" t="str">
            <v>Sr. "A", Taiwan, TPE, 5/27/01 (SF=0.350)</v>
          </cell>
          <cell r="L81">
            <v>9</v>
          </cell>
          <cell r="M81">
            <v>187.25</v>
          </cell>
        </row>
        <row r="82">
          <cell r="C82" t="str">
            <v>Hansen, Eric</v>
          </cell>
          <cell r="D82" t="str">
            <v>Sr. "A", San Juan, PUR, 7/1/01 (SF=0.452)</v>
          </cell>
          <cell r="L82">
            <v>9</v>
          </cell>
          <cell r="M82">
            <v>241.82</v>
          </cell>
        </row>
        <row r="83">
          <cell r="C83" t="str">
            <v>Snider, Jeff</v>
          </cell>
          <cell r="D83" t="str">
            <v>Sr. "A", Bogota, COL, 3/31/01 (SF=0.142)</v>
          </cell>
          <cell r="L83">
            <v>6</v>
          </cell>
          <cell r="M83">
            <v>98.69</v>
          </cell>
        </row>
        <row r="84">
          <cell r="C84" t="str">
            <v>Snider, Jeff</v>
          </cell>
          <cell r="D84" t="str">
            <v>Sr. "A", San Isidro, ARG, 4/15/01 (SF=0.587)</v>
          </cell>
          <cell r="L84">
            <v>11</v>
          </cell>
          <cell r="M84">
            <v>308.175</v>
          </cell>
        </row>
        <row r="85">
          <cell r="C85" t="str">
            <v>Snider, Jeff</v>
          </cell>
          <cell r="D85" t="str">
            <v>Sr. "A", Tunis, TUN, 6/17/01 (SF=0.676)</v>
          </cell>
          <cell r="L85">
            <v>13</v>
          </cell>
          <cell r="M85">
            <v>348.14</v>
          </cell>
        </row>
        <row r="86">
          <cell r="C86" t="str">
            <v>Snider, Jeff</v>
          </cell>
          <cell r="D86" t="str">
            <v>Sr. "A", San Juan, PUR, 7/1/01 (SF=0.452)</v>
          </cell>
          <cell r="L86">
            <v>10</v>
          </cell>
          <cell r="M86">
            <v>239.56</v>
          </cell>
        </row>
        <row r="87">
          <cell r="C87" t="str">
            <v>Tausig, Justin</v>
          </cell>
          <cell r="D87" t="str">
            <v>Sr. "B", Livry-Gargan, FRA, 10/1/00 (SF=0.817)</v>
          </cell>
          <cell r="L87">
            <v>9</v>
          </cell>
          <cell r="M87">
            <v>437.095</v>
          </cell>
        </row>
        <row r="88">
          <cell r="C88" t="str">
            <v>Tausig, Justin</v>
          </cell>
          <cell r="D88" t="str">
            <v>Sr. "A", Tallin, EST, 2/4/01 (SF=0.832)</v>
          </cell>
          <cell r="L88">
            <v>20</v>
          </cell>
          <cell r="M88">
            <v>278.72</v>
          </cell>
        </row>
        <row r="89">
          <cell r="C89" t="str">
            <v>White, Marcus</v>
          </cell>
          <cell r="D89" t="str">
            <v>Sr. "A", San Isidro, ARG, 4/15/01 (SF=0.587)</v>
          </cell>
          <cell r="L89">
            <v>26</v>
          </cell>
          <cell r="M89">
            <v>179.035</v>
          </cell>
        </row>
        <row r="91">
          <cell r="C91" t="str">
            <v>Group II Points</v>
          </cell>
          <cell r="L91" t="str">
            <v>Place</v>
          </cell>
          <cell r="M91" t="str">
            <v>Points</v>
          </cell>
        </row>
      </sheetData>
      <sheetData sheetId="1">
        <row r="1">
          <cell r="H1" t="str">
            <v>Dec 2000 DV1</v>
          </cell>
          <cell r="J1" t="str">
            <v>Jan 2001 DV1</v>
          </cell>
          <cell r="L1" t="str">
            <v>Apr 2001 DV1</v>
          </cell>
          <cell r="N1" t="str">
            <v>2001 DIV I</v>
          </cell>
          <cell r="P1" t="str">
            <v>Other Group I Points</v>
          </cell>
        </row>
        <row r="2">
          <cell r="H2" t="str">
            <v>Z1</v>
          </cell>
          <cell r="I2" t="str">
            <v>Dec 2000&lt;BR&gt;DV1&amp;nbsp;NAC%Dec 2001&lt;BR&gt;DV1&amp;nbsp;NAC</v>
          </cell>
          <cell r="J2" t="str">
            <v>Z1</v>
          </cell>
          <cell r="K2" t="str">
            <v>Jan 2001&lt;BR&gt;DV1&amp;nbsp;NAC%Jan 2002&lt;BR&gt;DV1&amp;nbsp;NAC</v>
          </cell>
          <cell r="L2" t="str">
            <v>Z1</v>
          </cell>
          <cell r="M2" t="str">
            <v>Apr 2001&lt;BR&gt;DV1&amp;nbsp;NAC%</v>
          </cell>
          <cell r="N2" t="str">
            <v>H</v>
          </cell>
          <cell r="O2" t="str">
            <v>2001&lt;BR&gt;DV1&amp;nbsp;NATLS%2002&lt;BR&gt;DV1&amp;nbsp;NATLS</v>
          </cell>
          <cell r="P2" t="str">
            <v>Other Group I Points</v>
          </cell>
        </row>
        <row r="3">
          <cell r="H3">
            <v>8</v>
          </cell>
          <cell r="I3">
            <v>19</v>
          </cell>
          <cell r="J3">
            <v>10</v>
          </cell>
          <cell r="K3">
            <v>19</v>
          </cell>
          <cell r="L3">
            <v>12</v>
          </cell>
          <cell r="M3">
            <v>19</v>
          </cell>
          <cell r="N3">
            <v>14</v>
          </cell>
          <cell r="O3">
            <v>10</v>
          </cell>
          <cell r="P3">
            <v>16</v>
          </cell>
        </row>
        <row r="4">
          <cell r="C4" t="str">
            <v>Tiomkin, Jonathan C</v>
          </cell>
          <cell r="D4">
            <v>1979</v>
          </cell>
          <cell r="E4">
            <v>3105</v>
          </cell>
          <cell r="G4">
            <v>679.52</v>
          </cell>
          <cell r="H4" t="str">
            <v>np</v>
          </cell>
          <cell r="I4">
            <v>0</v>
          </cell>
          <cell r="J4">
            <v>3</v>
          </cell>
          <cell r="K4">
            <v>840</v>
          </cell>
          <cell r="L4">
            <v>6</v>
          </cell>
          <cell r="M4">
            <v>735</v>
          </cell>
          <cell r="N4">
            <v>3</v>
          </cell>
          <cell r="O4">
            <v>850</v>
          </cell>
          <cell r="U4">
            <v>0</v>
          </cell>
        </row>
        <row r="5">
          <cell r="C5" t="str">
            <v>Dupree, Jedediah</v>
          </cell>
          <cell r="D5">
            <v>1979</v>
          </cell>
          <cell r="E5">
            <v>2925</v>
          </cell>
          <cell r="H5">
            <v>1</v>
          </cell>
          <cell r="I5">
            <v>1000</v>
          </cell>
          <cell r="J5">
            <v>2</v>
          </cell>
          <cell r="K5">
            <v>925</v>
          </cell>
          <cell r="L5">
            <v>1</v>
          </cell>
          <cell r="M5">
            <v>1000</v>
          </cell>
          <cell r="N5">
            <v>2</v>
          </cell>
          <cell r="O5">
            <v>920</v>
          </cell>
          <cell r="U5">
            <v>1000</v>
          </cell>
        </row>
        <row r="6">
          <cell r="C6" t="str">
            <v>Chang, Timothy</v>
          </cell>
          <cell r="D6">
            <v>1978</v>
          </cell>
          <cell r="E6">
            <v>2280</v>
          </cell>
          <cell r="H6">
            <v>3</v>
          </cell>
          <cell r="I6">
            <v>840</v>
          </cell>
          <cell r="J6">
            <v>20</v>
          </cell>
          <cell r="K6">
            <v>400</v>
          </cell>
          <cell r="L6">
            <v>5</v>
          </cell>
          <cell r="M6">
            <v>755</v>
          </cell>
          <cell r="N6">
            <v>8</v>
          </cell>
          <cell r="O6">
            <v>685</v>
          </cell>
          <cell r="U6">
            <v>840</v>
          </cell>
        </row>
        <row r="7">
          <cell r="C7" t="str">
            <v>Sinkin, Gabriel M</v>
          </cell>
          <cell r="D7">
            <v>1983</v>
          </cell>
          <cell r="E7">
            <v>1981</v>
          </cell>
          <cell r="H7">
            <v>7</v>
          </cell>
          <cell r="I7">
            <v>715</v>
          </cell>
          <cell r="J7">
            <v>6</v>
          </cell>
          <cell r="K7">
            <v>735</v>
          </cell>
          <cell r="L7" t="str">
            <v>np</v>
          </cell>
          <cell r="M7">
            <v>0</v>
          </cell>
          <cell r="N7">
            <v>11</v>
          </cell>
          <cell r="O7">
            <v>531</v>
          </cell>
          <cell r="U7">
            <v>715</v>
          </cell>
        </row>
        <row r="8">
          <cell r="C8" t="str">
            <v>McClain, Sean</v>
          </cell>
          <cell r="D8">
            <v>1975</v>
          </cell>
          <cell r="E8">
            <v>1890</v>
          </cell>
          <cell r="H8">
            <v>11</v>
          </cell>
          <cell r="I8">
            <v>590</v>
          </cell>
          <cell r="J8">
            <v>30</v>
          </cell>
          <cell r="K8">
            <v>290</v>
          </cell>
          <cell r="L8">
            <v>28</v>
          </cell>
          <cell r="M8">
            <v>300</v>
          </cell>
          <cell r="N8">
            <v>1</v>
          </cell>
          <cell r="O8">
            <v>1000</v>
          </cell>
          <cell r="U8">
            <v>590</v>
          </cell>
        </row>
        <row r="9">
          <cell r="C9" t="str">
            <v>Wood, Alex</v>
          </cell>
          <cell r="D9">
            <v>1978</v>
          </cell>
          <cell r="E9">
            <v>1840</v>
          </cell>
          <cell r="H9">
            <v>13</v>
          </cell>
          <cell r="I9">
            <v>525</v>
          </cell>
          <cell r="J9">
            <v>17</v>
          </cell>
          <cell r="K9">
            <v>415</v>
          </cell>
          <cell r="L9">
            <v>9</v>
          </cell>
          <cell r="M9">
            <v>620</v>
          </cell>
          <cell r="N9">
            <v>6</v>
          </cell>
          <cell r="O9">
            <v>695</v>
          </cell>
          <cell r="U9">
            <v>525</v>
          </cell>
        </row>
        <row r="10">
          <cell r="C10" t="str">
            <v>Eriksen, Kevin S</v>
          </cell>
          <cell r="D10">
            <v>1981</v>
          </cell>
          <cell r="E10">
            <v>1750</v>
          </cell>
          <cell r="H10" t="str">
            <v>np</v>
          </cell>
          <cell r="I10">
            <v>0</v>
          </cell>
          <cell r="J10">
            <v>47</v>
          </cell>
          <cell r="K10">
            <v>205</v>
          </cell>
          <cell r="L10">
            <v>8</v>
          </cell>
          <cell r="M10">
            <v>695</v>
          </cell>
          <cell r="N10">
            <v>3</v>
          </cell>
          <cell r="O10">
            <v>850</v>
          </cell>
          <cell r="U10">
            <v>0</v>
          </cell>
        </row>
        <row r="11">
          <cell r="C11" t="str">
            <v>Kellner, Dan J</v>
          </cell>
          <cell r="D11">
            <v>1976</v>
          </cell>
          <cell r="E11">
            <v>1680</v>
          </cell>
          <cell r="H11" t="str">
            <v>np</v>
          </cell>
          <cell r="I11">
            <v>0</v>
          </cell>
          <cell r="J11">
            <v>3</v>
          </cell>
          <cell r="K11">
            <v>840</v>
          </cell>
          <cell r="L11">
            <v>3</v>
          </cell>
          <cell r="M11">
            <v>840</v>
          </cell>
          <cell r="N11" t="str">
            <v>np</v>
          </cell>
          <cell r="O11">
            <v>0</v>
          </cell>
          <cell r="U11">
            <v>0</v>
          </cell>
        </row>
        <row r="12">
          <cell r="C12" t="str">
            <v>Cohen, Yale</v>
          </cell>
          <cell r="D12">
            <v>1981</v>
          </cell>
          <cell r="E12">
            <v>1605</v>
          </cell>
          <cell r="H12">
            <v>18</v>
          </cell>
          <cell r="I12">
            <v>410</v>
          </cell>
          <cell r="J12">
            <v>15</v>
          </cell>
          <cell r="K12">
            <v>495</v>
          </cell>
          <cell r="L12" t="str">
            <v>np</v>
          </cell>
          <cell r="M12">
            <v>0</v>
          </cell>
          <cell r="N12">
            <v>5</v>
          </cell>
          <cell r="O12">
            <v>700</v>
          </cell>
          <cell r="P12">
            <v>-64.05</v>
          </cell>
          <cell r="U12">
            <v>410</v>
          </cell>
        </row>
        <row r="13">
          <cell r="C13" t="str">
            <v>Gerberman, Steven</v>
          </cell>
          <cell r="D13">
            <v>1983</v>
          </cell>
          <cell r="E13">
            <v>1600</v>
          </cell>
          <cell r="H13">
            <v>27</v>
          </cell>
          <cell r="I13">
            <v>305</v>
          </cell>
          <cell r="J13">
            <v>10</v>
          </cell>
          <cell r="K13">
            <v>605</v>
          </cell>
          <cell r="L13" t="str">
            <v>np</v>
          </cell>
          <cell r="M13">
            <v>0</v>
          </cell>
          <cell r="N13">
            <v>7</v>
          </cell>
          <cell r="O13">
            <v>690</v>
          </cell>
          <cell r="P13">
            <v>-64.66</v>
          </cell>
          <cell r="U13">
            <v>305</v>
          </cell>
        </row>
        <row r="14">
          <cell r="C14" t="str">
            <v>Chang, Gregory</v>
          </cell>
          <cell r="D14">
            <v>1975</v>
          </cell>
          <cell r="E14">
            <v>1558</v>
          </cell>
          <cell r="H14">
            <v>9</v>
          </cell>
          <cell r="I14">
            <v>620</v>
          </cell>
          <cell r="J14">
            <v>11</v>
          </cell>
          <cell r="K14">
            <v>590</v>
          </cell>
          <cell r="L14">
            <v>26</v>
          </cell>
          <cell r="M14">
            <v>310</v>
          </cell>
          <cell r="N14">
            <v>18</v>
          </cell>
          <cell r="O14">
            <v>348</v>
          </cell>
          <cell r="U14">
            <v>620</v>
          </cell>
        </row>
        <row r="15">
          <cell r="C15" t="str">
            <v>Cheng, Gerald C</v>
          </cell>
          <cell r="D15">
            <v>1973</v>
          </cell>
          <cell r="E15">
            <v>1539</v>
          </cell>
          <cell r="H15">
            <v>24</v>
          </cell>
          <cell r="I15">
            <v>380</v>
          </cell>
          <cell r="J15">
            <v>19</v>
          </cell>
          <cell r="K15">
            <v>405</v>
          </cell>
          <cell r="L15">
            <v>10</v>
          </cell>
          <cell r="M15">
            <v>605</v>
          </cell>
          <cell r="N15">
            <v>12</v>
          </cell>
          <cell r="O15">
            <v>529</v>
          </cell>
          <cell r="U15">
            <v>380</v>
          </cell>
        </row>
        <row r="16">
          <cell r="C16" t="str">
            <v>Sinkin, Jeremy C</v>
          </cell>
          <cell r="D16">
            <v>1983</v>
          </cell>
          <cell r="E16">
            <v>1360</v>
          </cell>
          <cell r="H16">
            <v>14</v>
          </cell>
          <cell r="I16">
            <v>510</v>
          </cell>
          <cell r="J16">
            <v>25</v>
          </cell>
          <cell r="K16">
            <v>315</v>
          </cell>
          <cell r="L16" t="str">
            <v>np</v>
          </cell>
          <cell r="M16">
            <v>0</v>
          </cell>
          <cell r="N16">
            <v>9</v>
          </cell>
          <cell r="O16">
            <v>535</v>
          </cell>
          <cell r="U16">
            <v>510</v>
          </cell>
        </row>
        <row r="17">
          <cell r="C17" t="str">
            <v>Fisher, Joseph</v>
          </cell>
          <cell r="D17">
            <v>1981</v>
          </cell>
          <cell r="E17">
            <v>1291</v>
          </cell>
          <cell r="H17">
            <v>33</v>
          </cell>
          <cell r="I17">
            <v>275</v>
          </cell>
          <cell r="J17">
            <v>14</v>
          </cell>
          <cell r="K17">
            <v>510</v>
          </cell>
          <cell r="L17" t="str">
            <v>np</v>
          </cell>
          <cell r="M17">
            <v>0</v>
          </cell>
          <cell r="N17">
            <v>13</v>
          </cell>
          <cell r="O17">
            <v>506</v>
          </cell>
          <cell r="P17">
            <v>-84.79</v>
          </cell>
          <cell r="U17">
            <v>275</v>
          </cell>
        </row>
        <row r="18">
          <cell r="C18" t="str">
            <v>Radu, Andrew</v>
          </cell>
          <cell r="D18">
            <v>1981</v>
          </cell>
          <cell r="E18">
            <v>1245</v>
          </cell>
          <cell r="H18" t="str">
            <v>np</v>
          </cell>
          <cell r="I18">
            <v>0</v>
          </cell>
          <cell r="J18">
            <v>18</v>
          </cell>
          <cell r="K18">
            <v>410</v>
          </cell>
          <cell r="L18">
            <v>15</v>
          </cell>
          <cell r="M18">
            <v>495</v>
          </cell>
          <cell r="N18">
            <v>22</v>
          </cell>
          <cell r="O18">
            <v>340</v>
          </cell>
          <cell r="U18">
            <v>0</v>
          </cell>
        </row>
        <row r="19">
          <cell r="C19" t="str">
            <v>Kirk-Gordon, Dimitri</v>
          </cell>
          <cell r="D19">
            <v>1985</v>
          </cell>
          <cell r="E19">
            <v>1216</v>
          </cell>
          <cell r="H19">
            <v>28</v>
          </cell>
          <cell r="I19">
            <v>300</v>
          </cell>
          <cell r="J19">
            <v>23.5</v>
          </cell>
          <cell r="K19">
            <v>382.5</v>
          </cell>
          <cell r="L19">
            <v>30</v>
          </cell>
          <cell r="M19">
            <v>290</v>
          </cell>
          <cell r="N19">
            <v>10</v>
          </cell>
          <cell r="O19">
            <v>533</v>
          </cell>
          <cell r="U19">
            <v>300</v>
          </cell>
        </row>
        <row r="20">
          <cell r="C20" t="str">
            <v>Cho, Michael H</v>
          </cell>
          <cell r="D20">
            <v>1970</v>
          </cell>
          <cell r="E20">
            <v>1143</v>
          </cell>
          <cell r="H20">
            <v>34.5</v>
          </cell>
          <cell r="I20">
            <v>267.5</v>
          </cell>
          <cell r="J20">
            <v>31</v>
          </cell>
          <cell r="K20">
            <v>285</v>
          </cell>
          <cell r="L20">
            <v>11</v>
          </cell>
          <cell r="M20">
            <v>590</v>
          </cell>
          <cell r="N20" t="str">
            <v>np</v>
          </cell>
          <cell r="O20">
            <v>0</v>
          </cell>
          <cell r="U20">
            <v>267.5</v>
          </cell>
        </row>
        <row r="21">
          <cell r="C21" t="str">
            <v>Breen, Jeffrey A</v>
          </cell>
          <cell r="D21">
            <v>1981</v>
          </cell>
          <cell r="E21">
            <v>1125</v>
          </cell>
          <cell r="H21" t="str">
            <v>np</v>
          </cell>
          <cell r="I21">
            <v>0</v>
          </cell>
          <cell r="J21">
            <v>21</v>
          </cell>
          <cell r="K21">
            <v>395</v>
          </cell>
          <cell r="L21">
            <v>24</v>
          </cell>
          <cell r="M21">
            <v>380</v>
          </cell>
          <cell r="N21">
            <v>17</v>
          </cell>
          <cell r="O21">
            <v>350</v>
          </cell>
          <cell r="P21">
            <v>-62.22</v>
          </cell>
          <cell r="U21">
            <v>0</v>
          </cell>
        </row>
        <row r="22">
          <cell r="C22" t="str">
            <v>Mulholland, Mark</v>
          </cell>
          <cell r="D22">
            <v>1981</v>
          </cell>
          <cell r="E22">
            <v>1089</v>
          </cell>
          <cell r="H22">
            <v>34.5</v>
          </cell>
          <cell r="I22">
            <v>267.5</v>
          </cell>
          <cell r="J22">
            <v>32</v>
          </cell>
          <cell r="K22">
            <v>280</v>
          </cell>
          <cell r="L22">
            <v>27</v>
          </cell>
          <cell r="M22">
            <v>305</v>
          </cell>
          <cell r="N22">
            <v>14</v>
          </cell>
          <cell r="O22">
            <v>504</v>
          </cell>
          <cell r="U22">
            <v>267.5</v>
          </cell>
        </row>
        <row r="23">
          <cell r="C23" t="str">
            <v>Bayer, Cliff</v>
          </cell>
          <cell r="D23">
            <v>1977</v>
          </cell>
          <cell r="E23">
            <v>1060</v>
          </cell>
          <cell r="F23">
            <v>1060</v>
          </cell>
          <cell r="H23" t="str">
            <v>np</v>
          </cell>
          <cell r="I23">
            <v>0</v>
          </cell>
          <cell r="J23" t="str">
            <v>np</v>
          </cell>
          <cell r="K23">
            <v>0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U23">
            <v>0</v>
          </cell>
        </row>
        <row r="24">
          <cell r="C24" t="str">
            <v>Carter, Alphonzo E</v>
          </cell>
          <cell r="D24">
            <v>1970</v>
          </cell>
          <cell r="E24">
            <v>1043</v>
          </cell>
          <cell r="H24">
            <v>25.5</v>
          </cell>
          <cell r="I24">
            <v>312.5</v>
          </cell>
          <cell r="J24" t="str">
            <v>np</v>
          </cell>
          <cell r="K24">
            <v>0</v>
          </cell>
          <cell r="L24">
            <v>21.5</v>
          </cell>
          <cell r="M24">
            <v>392.5</v>
          </cell>
          <cell r="N24">
            <v>23</v>
          </cell>
          <cell r="O24">
            <v>338</v>
          </cell>
          <cell r="U24">
            <v>312.5</v>
          </cell>
        </row>
        <row r="25">
          <cell r="C25" t="str">
            <v>Snyder, Derek P</v>
          </cell>
          <cell r="D25">
            <v>1983</v>
          </cell>
          <cell r="E25">
            <v>1034</v>
          </cell>
          <cell r="H25">
            <v>17</v>
          </cell>
          <cell r="I25">
            <v>415</v>
          </cell>
          <cell r="J25">
            <v>33.5</v>
          </cell>
          <cell r="K25">
            <v>272.5</v>
          </cell>
          <cell r="L25" t="str">
            <v>np</v>
          </cell>
          <cell r="M25">
            <v>0</v>
          </cell>
          <cell r="N25">
            <v>19</v>
          </cell>
          <cell r="O25">
            <v>346</v>
          </cell>
          <cell r="P25">
            <v>-42.09</v>
          </cell>
          <cell r="U25">
            <v>415</v>
          </cell>
        </row>
        <row r="26">
          <cell r="C26" t="str">
            <v>Gargiulo, Terrence</v>
          </cell>
          <cell r="D26">
            <v>1968</v>
          </cell>
          <cell r="E26">
            <v>993</v>
          </cell>
          <cell r="H26">
            <v>39</v>
          </cell>
          <cell r="I26">
            <v>245</v>
          </cell>
          <cell r="J26" t="str">
            <v>np</v>
          </cell>
          <cell r="K26">
            <v>0</v>
          </cell>
          <cell r="L26">
            <v>38.5</v>
          </cell>
          <cell r="M26">
            <v>247.5</v>
          </cell>
          <cell r="N26">
            <v>16</v>
          </cell>
          <cell r="O26">
            <v>500</v>
          </cell>
          <cell r="U26">
            <v>245</v>
          </cell>
        </row>
        <row r="27">
          <cell r="C27" t="str">
            <v>Schlaepfer, Ian F</v>
          </cell>
          <cell r="D27">
            <v>1983</v>
          </cell>
          <cell r="E27">
            <v>959</v>
          </cell>
          <cell r="H27">
            <v>20</v>
          </cell>
          <cell r="I27">
            <v>400</v>
          </cell>
          <cell r="J27" t="str">
            <v>np</v>
          </cell>
          <cell r="K27">
            <v>0</v>
          </cell>
          <cell r="L27">
            <v>44.33</v>
          </cell>
          <cell r="M27">
            <v>215</v>
          </cell>
          <cell r="N27">
            <v>20</v>
          </cell>
          <cell r="O27">
            <v>344</v>
          </cell>
          <cell r="U27">
            <v>400</v>
          </cell>
        </row>
        <row r="28">
          <cell r="C28" t="str">
            <v>Siebert, Neal B</v>
          </cell>
          <cell r="D28">
            <v>1978</v>
          </cell>
          <cell r="E28">
            <v>917</v>
          </cell>
          <cell r="H28">
            <v>37</v>
          </cell>
          <cell r="I28">
            <v>255</v>
          </cell>
          <cell r="J28">
            <v>27</v>
          </cell>
          <cell r="K28">
            <v>305</v>
          </cell>
          <cell r="L28">
            <v>34</v>
          </cell>
          <cell r="M28">
            <v>270</v>
          </cell>
          <cell r="N28">
            <v>21</v>
          </cell>
          <cell r="O28">
            <v>342</v>
          </cell>
          <cell r="U28">
            <v>255</v>
          </cell>
        </row>
        <row r="29">
          <cell r="C29" t="str">
            <v>Woodhouse, Enoch</v>
          </cell>
          <cell r="D29">
            <v>1985</v>
          </cell>
          <cell r="E29">
            <v>840</v>
          </cell>
          <cell r="H29" t="str">
            <v>np</v>
          </cell>
          <cell r="I29">
            <v>0</v>
          </cell>
          <cell r="J29">
            <v>35</v>
          </cell>
          <cell r="K29">
            <v>265</v>
          </cell>
          <cell r="L29">
            <v>12</v>
          </cell>
          <cell r="M29">
            <v>575</v>
          </cell>
          <cell r="N29" t="str">
            <v>np</v>
          </cell>
          <cell r="O29">
            <v>0</v>
          </cell>
          <cell r="U29">
            <v>0</v>
          </cell>
        </row>
        <row r="30">
          <cell r="C30" t="str">
            <v>Perry, Cameron</v>
          </cell>
          <cell r="D30">
            <v>1985</v>
          </cell>
          <cell r="E30">
            <v>812</v>
          </cell>
          <cell r="H30" t="str">
            <v>np</v>
          </cell>
          <cell r="I30">
            <v>0</v>
          </cell>
          <cell r="J30">
            <v>26</v>
          </cell>
          <cell r="K30">
            <v>310</v>
          </cell>
          <cell r="L30" t="str">
            <v>np</v>
          </cell>
          <cell r="M30">
            <v>0</v>
          </cell>
          <cell r="N30">
            <v>15</v>
          </cell>
          <cell r="O30">
            <v>502</v>
          </cell>
          <cell r="U30">
            <v>0</v>
          </cell>
        </row>
        <row r="31">
          <cell r="C31" t="str">
            <v>Miller, Chris J</v>
          </cell>
          <cell r="D31">
            <v>1983</v>
          </cell>
          <cell r="E31">
            <v>795</v>
          </cell>
          <cell r="H31" t="str">
            <v>np</v>
          </cell>
          <cell r="I31">
            <v>0</v>
          </cell>
          <cell r="J31">
            <v>16</v>
          </cell>
          <cell r="K31">
            <v>480</v>
          </cell>
          <cell r="L31">
            <v>25</v>
          </cell>
          <cell r="M31">
            <v>315</v>
          </cell>
          <cell r="N31" t="str">
            <v>np</v>
          </cell>
          <cell r="O31">
            <v>0</v>
          </cell>
          <cell r="U31">
            <v>0</v>
          </cell>
        </row>
        <row r="32">
          <cell r="C32" t="str">
            <v>Chilton, J. Kenneth</v>
          </cell>
          <cell r="D32">
            <v>1970</v>
          </cell>
          <cell r="E32">
            <v>790</v>
          </cell>
          <cell r="H32">
            <v>15</v>
          </cell>
          <cell r="I32">
            <v>495</v>
          </cell>
          <cell r="J32">
            <v>29</v>
          </cell>
          <cell r="K32">
            <v>295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U32">
            <v>495</v>
          </cell>
        </row>
        <row r="33">
          <cell r="C33" t="str">
            <v>Dunn, Ryan M</v>
          </cell>
          <cell r="D33">
            <v>1983</v>
          </cell>
          <cell r="E33">
            <v>778</v>
          </cell>
          <cell r="H33">
            <v>21</v>
          </cell>
          <cell r="I33">
            <v>395</v>
          </cell>
          <cell r="J33">
            <v>23.5</v>
          </cell>
          <cell r="K33">
            <v>382.5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U33">
            <v>395</v>
          </cell>
        </row>
        <row r="34">
          <cell r="C34" t="str">
            <v>Charles, Jonathan D</v>
          </cell>
          <cell r="D34">
            <v>1977</v>
          </cell>
          <cell r="E34">
            <v>755</v>
          </cell>
          <cell r="H34" t="str">
            <v>np</v>
          </cell>
          <cell r="I34">
            <v>0</v>
          </cell>
          <cell r="J34">
            <v>39</v>
          </cell>
          <cell r="K34">
            <v>245</v>
          </cell>
          <cell r="L34">
            <v>14</v>
          </cell>
          <cell r="M34">
            <v>510</v>
          </cell>
          <cell r="N34" t="str">
            <v>np</v>
          </cell>
          <cell r="O34">
            <v>0</v>
          </cell>
          <cell r="U34">
            <v>0</v>
          </cell>
        </row>
        <row r="35">
          <cell r="C35" t="str">
            <v>Abdikulov, Bakhyt J *</v>
          </cell>
          <cell r="D35">
            <v>1963</v>
          </cell>
          <cell r="E35">
            <v>715</v>
          </cell>
          <cell r="H35" t="str">
            <v>np</v>
          </cell>
          <cell r="I35">
            <v>0</v>
          </cell>
          <cell r="J35" t="str">
            <v>np</v>
          </cell>
          <cell r="K35">
            <v>0</v>
          </cell>
          <cell r="L35">
            <v>7</v>
          </cell>
          <cell r="M35">
            <v>715</v>
          </cell>
          <cell r="N35" t="str">
            <v>np</v>
          </cell>
          <cell r="O35">
            <v>0</v>
          </cell>
          <cell r="U35">
            <v>0</v>
          </cell>
        </row>
        <row r="36">
          <cell r="C36" t="str">
            <v>Cameron, Matt W</v>
          </cell>
          <cell r="D36">
            <v>1979</v>
          </cell>
          <cell r="E36">
            <v>670</v>
          </cell>
          <cell r="H36">
            <v>23</v>
          </cell>
          <cell r="I36">
            <v>385</v>
          </cell>
          <cell r="J36" t="str">
            <v>np</v>
          </cell>
          <cell r="K36">
            <v>0</v>
          </cell>
          <cell r="L36">
            <v>31</v>
          </cell>
          <cell r="M36">
            <v>285</v>
          </cell>
          <cell r="N36" t="str">
            <v>np</v>
          </cell>
          <cell r="O36">
            <v>0</v>
          </cell>
          <cell r="U36">
            <v>385</v>
          </cell>
        </row>
        <row r="37">
          <cell r="C37" t="str">
            <v>Catino, Matthew J</v>
          </cell>
          <cell r="D37">
            <v>1980</v>
          </cell>
          <cell r="E37">
            <v>630</v>
          </cell>
          <cell r="H37">
            <v>40</v>
          </cell>
          <cell r="I37">
            <v>240</v>
          </cell>
          <cell r="J37">
            <v>22</v>
          </cell>
          <cell r="K37">
            <v>390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U37">
            <v>240</v>
          </cell>
        </row>
        <row r="38">
          <cell r="C38" t="str">
            <v>Millis, Thomas A</v>
          </cell>
          <cell r="D38">
            <v>1981</v>
          </cell>
          <cell r="E38">
            <v>551</v>
          </cell>
          <cell r="H38" t="str">
            <v>np</v>
          </cell>
          <cell r="I38">
            <v>0</v>
          </cell>
          <cell r="J38">
            <v>44.33</v>
          </cell>
          <cell r="K38">
            <v>215</v>
          </cell>
          <cell r="L38" t="str">
            <v>np</v>
          </cell>
          <cell r="M38">
            <v>0</v>
          </cell>
          <cell r="N38">
            <v>24</v>
          </cell>
          <cell r="O38">
            <v>336</v>
          </cell>
          <cell r="U38">
            <v>0</v>
          </cell>
        </row>
        <row r="39">
          <cell r="C39" t="str">
            <v>Breden, Roland</v>
          </cell>
          <cell r="D39">
            <v>1981</v>
          </cell>
          <cell r="E39">
            <v>535</v>
          </cell>
          <cell r="H39">
            <v>36</v>
          </cell>
          <cell r="I39">
            <v>260</v>
          </cell>
          <cell r="J39" t="str">
            <v>np</v>
          </cell>
          <cell r="K39">
            <v>0</v>
          </cell>
          <cell r="L39">
            <v>33</v>
          </cell>
          <cell r="M39">
            <v>275</v>
          </cell>
          <cell r="N39" t="str">
            <v>np</v>
          </cell>
          <cell r="O39">
            <v>0</v>
          </cell>
          <cell r="U39">
            <v>260</v>
          </cell>
        </row>
        <row r="40">
          <cell r="C40" t="str">
            <v>Findlay, Douglas D</v>
          </cell>
          <cell r="D40">
            <v>1973</v>
          </cell>
          <cell r="E40">
            <v>483</v>
          </cell>
          <cell r="H40">
            <v>43</v>
          </cell>
          <cell r="I40">
            <v>225</v>
          </cell>
          <cell r="J40">
            <v>36.5</v>
          </cell>
          <cell r="K40">
            <v>257.5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U40">
            <v>225</v>
          </cell>
        </row>
        <row r="41">
          <cell r="C41" t="str">
            <v>Pasinkoff, Michael</v>
          </cell>
          <cell r="D41">
            <v>1981</v>
          </cell>
          <cell r="E41">
            <v>480</v>
          </cell>
          <cell r="H41" t="str">
            <v>np</v>
          </cell>
          <cell r="I41">
            <v>0</v>
          </cell>
          <cell r="J41" t="str">
            <v>np</v>
          </cell>
          <cell r="K41">
            <v>0</v>
          </cell>
          <cell r="L41">
            <v>16</v>
          </cell>
          <cell r="M41">
            <v>480</v>
          </cell>
          <cell r="N41" t="str">
            <v>np</v>
          </cell>
          <cell r="O41">
            <v>0</v>
          </cell>
          <cell r="U41">
            <v>0</v>
          </cell>
        </row>
        <row r="42">
          <cell r="C42" t="str">
            <v>Liggio, Carl D</v>
          </cell>
          <cell r="D42">
            <v>1974</v>
          </cell>
          <cell r="E42">
            <v>465</v>
          </cell>
          <cell r="H42">
            <v>38</v>
          </cell>
          <cell r="I42">
            <v>250</v>
          </cell>
          <cell r="J42" t="str">
            <v>np</v>
          </cell>
          <cell r="K42">
            <v>0</v>
          </cell>
          <cell r="L42">
            <v>44.33</v>
          </cell>
          <cell r="M42">
            <v>215</v>
          </cell>
          <cell r="N42" t="str">
            <v>np</v>
          </cell>
          <cell r="O42">
            <v>0</v>
          </cell>
          <cell r="U42">
            <v>250</v>
          </cell>
        </row>
        <row r="43">
          <cell r="C43" t="str">
            <v>Meyers, Brendan J</v>
          </cell>
          <cell r="D43">
            <v>1988</v>
          </cell>
          <cell r="E43">
            <v>450</v>
          </cell>
          <cell r="H43" t="str">
            <v>np</v>
          </cell>
          <cell r="I43">
            <v>0</v>
          </cell>
          <cell r="J43">
            <v>41</v>
          </cell>
          <cell r="K43">
            <v>235</v>
          </cell>
          <cell r="L43">
            <v>44.33</v>
          </cell>
          <cell r="M43">
            <v>215</v>
          </cell>
          <cell r="N43" t="str">
            <v>np</v>
          </cell>
          <cell r="O43">
            <v>0</v>
          </cell>
          <cell r="U43">
            <v>0</v>
          </cell>
        </row>
        <row r="44">
          <cell r="C44" t="str">
            <v>Habermann, Blake</v>
          </cell>
          <cell r="D44">
            <v>1985</v>
          </cell>
          <cell r="E44">
            <v>415</v>
          </cell>
          <cell r="H44" t="str">
            <v>np</v>
          </cell>
          <cell r="I44">
            <v>0</v>
          </cell>
          <cell r="J44" t="str">
            <v>np</v>
          </cell>
          <cell r="K44">
            <v>0</v>
          </cell>
          <cell r="L44">
            <v>17</v>
          </cell>
          <cell r="M44">
            <v>415</v>
          </cell>
          <cell r="N44" t="str">
            <v>np</v>
          </cell>
          <cell r="O44">
            <v>0</v>
          </cell>
          <cell r="U44">
            <v>0</v>
          </cell>
        </row>
        <row r="45">
          <cell r="C45" t="str">
            <v>Kaihatsu, Edward</v>
          </cell>
          <cell r="D45">
            <v>1959</v>
          </cell>
          <cell r="E45">
            <v>410</v>
          </cell>
          <cell r="H45" t="str">
            <v>np</v>
          </cell>
          <cell r="I45">
            <v>0</v>
          </cell>
          <cell r="J45" t="str">
            <v>np</v>
          </cell>
          <cell r="K45">
            <v>0</v>
          </cell>
          <cell r="L45">
            <v>18</v>
          </cell>
          <cell r="M45">
            <v>410</v>
          </cell>
          <cell r="N45" t="str">
            <v>np</v>
          </cell>
          <cell r="O45">
            <v>0</v>
          </cell>
          <cell r="U45">
            <v>0</v>
          </cell>
        </row>
        <row r="46">
          <cell r="C46" t="str">
            <v>Longenbach, Zaddick</v>
          </cell>
          <cell r="D46">
            <v>1971</v>
          </cell>
          <cell r="E46">
            <v>405</v>
          </cell>
          <cell r="H46">
            <v>19</v>
          </cell>
          <cell r="I46">
            <v>405</v>
          </cell>
          <cell r="J46" t="str">
            <v>np</v>
          </cell>
          <cell r="K46">
            <v>0</v>
          </cell>
          <cell r="L46" t="str">
            <v>np</v>
          </cell>
          <cell r="M46">
            <v>0</v>
          </cell>
          <cell r="N46" t="str">
            <v>np</v>
          </cell>
          <cell r="O46">
            <v>0</v>
          </cell>
          <cell r="U46">
            <v>405</v>
          </cell>
        </row>
        <row r="47">
          <cell r="C47" t="str">
            <v>Tsen, Fitzgerald</v>
          </cell>
          <cell r="D47">
            <v>1975</v>
          </cell>
          <cell r="E47">
            <v>405</v>
          </cell>
          <cell r="H47" t="str">
            <v>np</v>
          </cell>
          <cell r="I47">
            <v>0</v>
          </cell>
          <cell r="J47" t="str">
            <v>np</v>
          </cell>
          <cell r="K47">
            <v>0</v>
          </cell>
          <cell r="L47">
            <v>19</v>
          </cell>
          <cell r="M47">
            <v>405</v>
          </cell>
          <cell r="N47" t="str">
            <v>np</v>
          </cell>
          <cell r="O47">
            <v>0</v>
          </cell>
          <cell r="U47">
            <v>0</v>
          </cell>
        </row>
        <row r="48">
          <cell r="C48" t="str">
            <v>Patterson, Hunter</v>
          </cell>
          <cell r="D48">
            <v>1985</v>
          </cell>
          <cell r="E48">
            <v>385</v>
          </cell>
          <cell r="H48" t="str">
            <v>np</v>
          </cell>
          <cell r="I48">
            <v>0</v>
          </cell>
          <cell r="J48" t="str">
            <v>np</v>
          </cell>
          <cell r="K48">
            <v>0</v>
          </cell>
          <cell r="L48">
            <v>23</v>
          </cell>
          <cell r="M48">
            <v>385</v>
          </cell>
          <cell r="N48" t="str">
            <v>np</v>
          </cell>
          <cell r="O48">
            <v>0</v>
          </cell>
          <cell r="U48">
            <v>0</v>
          </cell>
        </row>
        <row r="49">
          <cell r="C49" t="str">
            <v>Anderson, Robert</v>
          </cell>
          <cell r="D49">
            <v>1969</v>
          </cell>
          <cell r="E49">
            <v>313</v>
          </cell>
          <cell r="H49">
            <v>25.5</v>
          </cell>
          <cell r="I49">
            <v>312.5</v>
          </cell>
          <cell r="J49" t="str">
            <v>np</v>
          </cell>
          <cell r="K49">
            <v>0</v>
          </cell>
          <cell r="L49" t="str">
            <v>np</v>
          </cell>
          <cell r="M49">
            <v>0</v>
          </cell>
          <cell r="N49" t="str">
            <v>np</v>
          </cell>
          <cell r="O49">
            <v>0</v>
          </cell>
          <cell r="U49">
            <v>312.5</v>
          </cell>
        </row>
        <row r="50">
          <cell r="C50" t="str">
            <v>Stodola, Eric K</v>
          </cell>
          <cell r="D50">
            <v>1981</v>
          </cell>
          <cell r="E50">
            <v>295</v>
          </cell>
          <cell r="H50" t="str">
            <v>np</v>
          </cell>
          <cell r="I50">
            <v>0</v>
          </cell>
          <cell r="J50" t="str">
            <v>np</v>
          </cell>
          <cell r="K50">
            <v>0</v>
          </cell>
          <cell r="L50">
            <v>29</v>
          </cell>
          <cell r="M50">
            <v>295</v>
          </cell>
          <cell r="N50" t="str">
            <v>np</v>
          </cell>
          <cell r="O50">
            <v>0</v>
          </cell>
          <cell r="U50">
            <v>0</v>
          </cell>
        </row>
        <row r="51">
          <cell r="C51" t="str">
            <v>Dew, Eric</v>
          </cell>
          <cell r="D51">
            <v>1963</v>
          </cell>
          <cell r="E51">
            <v>290</v>
          </cell>
          <cell r="H51">
            <v>29.33</v>
          </cell>
          <cell r="I51">
            <v>290</v>
          </cell>
          <cell r="J51" t="str">
            <v>np</v>
          </cell>
          <cell r="K51">
            <v>0</v>
          </cell>
          <cell r="L51" t="str">
            <v>np</v>
          </cell>
          <cell r="M51">
            <v>0</v>
          </cell>
          <cell r="N51" t="str">
            <v>np</v>
          </cell>
          <cell r="O51">
            <v>0</v>
          </cell>
          <cell r="U51">
            <v>290</v>
          </cell>
        </row>
        <row r="52">
          <cell r="C52" t="str">
            <v>Sonara, Husien I</v>
          </cell>
          <cell r="D52">
            <v>1981</v>
          </cell>
          <cell r="E52">
            <v>290</v>
          </cell>
          <cell r="H52">
            <v>29.33</v>
          </cell>
          <cell r="I52">
            <v>290</v>
          </cell>
          <cell r="J52" t="str">
            <v>np</v>
          </cell>
          <cell r="K52">
            <v>0</v>
          </cell>
          <cell r="L52" t="str">
            <v>np</v>
          </cell>
          <cell r="M52">
            <v>0</v>
          </cell>
          <cell r="N52" t="str">
            <v>np</v>
          </cell>
          <cell r="O52">
            <v>0</v>
          </cell>
          <cell r="U52">
            <v>290</v>
          </cell>
        </row>
        <row r="53">
          <cell r="C53" t="str">
            <v>Carter, Jonathan H</v>
          </cell>
          <cell r="D53">
            <v>1984</v>
          </cell>
          <cell r="E53">
            <v>280</v>
          </cell>
          <cell r="H53">
            <v>32</v>
          </cell>
          <cell r="I53">
            <v>280</v>
          </cell>
          <cell r="J53" t="str">
            <v>np</v>
          </cell>
          <cell r="K53">
            <v>0</v>
          </cell>
          <cell r="L53" t="str">
            <v>np</v>
          </cell>
          <cell r="M53">
            <v>0</v>
          </cell>
          <cell r="N53" t="str">
            <v>np</v>
          </cell>
          <cell r="O53">
            <v>0</v>
          </cell>
          <cell r="U53">
            <v>280</v>
          </cell>
        </row>
        <row r="54">
          <cell r="C54" t="str">
            <v>Stifel, Andrew</v>
          </cell>
          <cell r="D54">
            <v>1969</v>
          </cell>
          <cell r="E54">
            <v>265</v>
          </cell>
          <cell r="H54" t="str">
            <v>np</v>
          </cell>
          <cell r="I54">
            <v>0</v>
          </cell>
          <cell r="J54" t="str">
            <v>np</v>
          </cell>
          <cell r="K54">
            <v>0</v>
          </cell>
          <cell r="L54">
            <v>35</v>
          </cell>
          <cell r="M54">
            <v>265</v>
          </cell>
          <cell r="N54" t="str">
            <v>np</v>
          </cell>
          <cell r="O54">
            <v>0</v>
          </cell>
          <cell r="U54">
            <v>0</v>
          </cell>
        </row>
        <row r="55">
          <cell r="C55" t="str">
            <v>Clayton, J. Byron</v>
          </cell>
          <cell r="D55">
            <v>1975</v>
          </cell>
          <cell r="E55">
            <v>260</v>
          </cell>
          <cell r="H55" t="str">
            <v>np</v>
          </cell>
          <cell r="I55">
            <v>0</v>
          </cell>
          <cell r="J55" t="str">
            <v>np</v>
          </cell>
          <cell r="K55">
            <v>0</v>
          </cell>
          <cell r="L55">
            <v>36</v>
          </cell>
          <cell r="M55">
            <v>260</v>
          </cell>
          <cell r="N55" t="str">
            <v>np</v>
          </cell>
          <cell r="O55">
            <v>0</v>
          </cell>
          <cell r="U55">
            <v>0</v>
          </cell>
        </row>
        <row r="56">
          <cell r="C56" t="str">
            <v>Miloslavsky, Eli</v>
          </cell>
          <cell r="D56">
            <v>1978</v>
          </cell>
          <cell r="E56">
            <v>255</v>
          </cell>
          <cell r="H56" t="str">
            <v>np</v>
          </cell>
          <cell r="I56">
            <v>0</v>
          </cell>
          <cell r="J56" t="str">
            <v>np</v>
          </cell>
          <cell r="K56">
            <v>0</v>
          </cell>
          <cell r="L56">
            <v>37</v>
          </cell>
          <cell r="M56">
            <v>255</v>
          </cell>
          <cell r="N56" t="str">
            <v>np</v>
          </cell>
          <cell r="O56">
            <v>0</v>
          </cell>
          <cell r="U56">
            <v>0</v>
          </cell>
        </row>
        <row r="57">
          <cell r="C57" t="str">
            <v>Bruckner, Raphael</v>
          </cell>
          <cell r="D57">
            <v>1978</v>
          </cell>
          <cell r="E57">
            <v>250</v>
          </cell>
          <cell r="H57" t="str">
            <v>np</v>
          </cell>
          <cell r="I57">
            <v>0</v>
          </cell>
          <cell r="J57">
            <v>38</v>
          </cell>
          <cell r="K57">
            <v>250</v>
          </cell>
          <cell r="L57" t="str">
            <v>np</v>
          </cell>
          <cell r="M57">
            <v>0</v>
          </cell>
          <cell r="N57" t="str">
            <v>np</v>
          </cell>
          <cell r="O57">
            <v>0</v>
          </cell>
          <cell r="U57">
            <v>0</v>
          </cell>
        </row>
        <row r="58">
          <cell r="C58" t="str">
            <v>Chadwick, Oliver J</v>
          </cell>
          <cell r="D58">
            <v>1980</v>
          </cell>
          <cell r="E58">
            <v>248</v>
          </cell>
          <cell r="H58" t="str">
            <v>np</v>
          </cell>
          <cell r="I58">
            <v>0</v>
          </cell>
          <cell r="J58" t="str">
            <v>np</v>
          </cell>
          <cell r="K58">
            <v>0</v>
          </cell>
          <cell r="L58">
            <v>38.5</v>
          </cell>
          <cell r="M58">
            <v>247.5</v>
          </cell>
          <cell r="N58" t="str">
            <v>np</v>
          </cell>
          <cell r="O58">
            <v>0</v>
          </cell>
          <cell r="U58">
            <v>0</v>
          </cell>
        </row>
        <row r="59">
          <cell r="C59" t="str">
            <v>Bruno, Randy M</v>
          </cell>
          <cell r="D59">
            <v>1973</v>
          </cell>
          <cell r="E59">
            <v>240</v>
          </cell>
          <cell r="H59" t="str">
            <v>np</v>
          </cell>
          <cell r="I59">
            <v>0</v>
          </cell>
          <cell r="J59" t="str">
            <v>np</v>
          </cell>
          <cell r="K59">
            <v>0</v>
          </cell>
          <cell r="L59">
            <v>40</v>
          </cell>
          <cell r="M59">
            <v>240</v>
          </cell>
          <cell r="N59" t="str">
            <v>np</v>
          </cell>
          <cell r="O59">
            <v>0</v>
          </cell>
          <cell r="U59">
            <v>0</v>
          </cell>
        </row>
        <row r="60">
          <cell r="C60" t="str">
            <v>Cellier, Brad F</v>
          </cell>
          <cell r="D60">
            <v>1967</v>
          </cell>
          <cell r="E60">
            <v>240</v>
          </cell>
          <cell r="H60" t="str">
            <v>np</v>
          </cell>
          <cell r="I60">
            <v>0</v>
          </cell>
          <cell r="J60">
            <v>40</v>
          </cell>
          <cell r="K60">
            <v>240</v>
          </cell>
          <cell r="L60" t="str">
            <v>np</v>
          </cell>
          <cell r="M60">
            <v>0</v>
          </cell>
          <cell r="N60" t="str">
            <v>np</v>
          </cell>
          <cell r="O60">
            <v>0</v>
          </cell>
          <cell r="U60">
            <v>0</v>
          </cell>
        </row>
        <row r="61">
          <cell r="C61" t="str">
            <v>Rodriguez, Owens</v>
          </cell>
          <cell r="D61">
            <v>1971</v>
          </cell>
          <cell r="E61">
            <v>235</v>
          </cell>
          <cell r="H61">
            <v>41</v>
          </cell>
          <cell r="I61">
            <v>235</v>
          </cell>
          <cell r="J61" t="str">
            <v>np</v>
          </cell>
          <cell r="K61">
            <v>0</v>
          </cell>
          <cell r="L61" t="str">
            <v>np</v>
          </cell>
          <cell r="M61">
            <v>0</v>
          </cell>
          <cell r="N61" t="str">
            <v>np</v>
          </cell>
          <cell r="O61">
            <v>0</v>
          </cell>
          <cell r="U61">
            <v>235</v>
          </cell>
        </row>
        <row r="62">
          <cell r="C62" t="str">
            <v>Anderson, Meade H</v>
          </cell>
          <cell r="D62">
            <v>1985</v>
          </cell>
          <cell r="E62">
            <v>230</v>
          </cell>
          <cell r="H62" t="str">
            <v>np</v>
          </cell>
          <cell r="I62">
            <v>0</v>
          </cell>
          <cell r="J62">
            <v>42</v>
          </cell>
          <cell r="K62">
            <v>230</v>
          </cell>
          <cell r="L62" t="str">
            <v>np</v>
          </cell>
          <cell r="M62">
            <v>0</v>
          </cell>
          <cell r="N62" t="str">
            <v>np</v>
          </cell>
          <cell r="O62">
            <v>0</v>
          </cell>
          <cell r="U62">
            <v>0</v>
          </cell>
        </row>
        <row r="63">
          <cell r="C63" t="str">
            <v>Mosca, Nicholas</v>
          </cell>
          <cell r="D63">
            <v>1983</v>
          </cell>
          <cell r="E63">
            <v>230</v>
          </cell>
          <cell r="H63" t="str">
            <v>np</v>
          </cell>
          <cell r="I63">
            <v>0</v>
          </cell>
          <cell r="J63" t="str">
            <v>np</v>
          </cell>
          <cell r="K63">
            <v>0</v>
          </cell>
          <cell r="L63">
            <v>42</v>
          </cell>
          <cell r="M63">
            <v>230</v>
          </cell>
          <cell r="N63" t="str">
            <v>np</v>
          </cell>
          <cell r="O63">
            <v>0</v>
          </cell>
          <cell r="U63">
            <v>0</v>
          </cell>
        </row>
        <row r="64">
          <cell r="C64" t="str">
            <v>Sherman, Scott K</v>
          </cell>
          <cell r="D64">
            <v>1983</v>
          </cell>
          <cell r="E64">
            <v>230</v>
          </cell>
          <cell r="H64">
            <v>42</v>
          </cell>
          <cell r="I64">
            <v>230</v>
          </cell>
          <cell r="J64" t="str">
            <v>np</v>
          </cell>
          <cell r="K64">
            <v>0</v>
          </cell>
          <cell r="L64" t="str">
            <v>np</v>
          </cell>
          <cell r="M64">
            <v>0</v>
          </cell>
          <cell r="N64" t="str">
            <v>np</v>
          </cell>
          <cell r="O64">
            <v>0</v>
          </cell>
          <cell r="U64">
            <v>230</v>
          </cell>
        </row>
        <row r="65">
          <cell r="C65" t="str">
            <v>Bhutta, Omar J</v>
          </cell>
          <cell r="D65">
            <v>1979</v>
          </cell>
          <cell r="E65">
            <v>225</v>
          </cell>
          <cell r="H65" t="str">
            <v>np</v>
          </cell>
          <cell r="I65">
            <v>0</v>
          </cell>
          <cell r="J65">
            <v>43</v>
          </cell>
          <cell r="K65">
            <v>225</v>
          </cell>
          <cell r="L65" t="str">
            <v>np</v>
          </cell>
          <cell r="M65">
            <v>0</v>
          </cell>
          <cell r="N65" t="str">
            <v>np</v>
          </cell>
          <cell r="O65">
            <v>0</v>
          </cell>
          <cell r="U65">
            <v>0</v>
          </cell>
        </row>
        <row r="66">
          <cell r="C66" t="str">
            <v>Galligan, Michael J</v>
          </cell>
          <cell r="D66">
            <v>1985</v>
          </cell>
          <cell r="E66">
            <v>225</v>
          </cell>
          <cell r="H66" t="str">
            <v>np</v>
          </cell>
          <cell r="I66">
            <v>0</v>
          </cell>
          <cell r="J66" t="str">
            <v>np</v>
          </cell>
          <cell r="K66">
            <v>0</v>
          </cell>
          <cell r="L66">
            <v>43</v>
          </cell>
          <cell r="M66">
            <v>225</v>
          </cell>
          <cell r="N66" t="str">
            <v>np</v>
          </cell>
          <cell r="O66">
            <v>0</v>
          </cell>
          <cell r="U66">
            <v>0</v>
          </cell>
        </row>
        <row r="67">
          <cell r="C67" t="str">
            <v>Manchen, Robert A</v>
          </cell>
          <cell r="D67">
            <v>1976</v>
          </cell>
          <cell r="E67">
            <v>220</v>
          </cell>
          <cell r="H67">
            <v>44</v>
          </cell>
          <cell r="I67">
            <v>220</v>
          </cell>
          <cell r="J67" t="str">
            <v>np</v>
          </cell>
          <cell r="K67">
            <v>0</v>
          </cell>
          <cell r="L67" t="str">
            <v>np</v>
          </cell>
          <cell r="M67">
            <v>0</v>
          </cell>
          <cell r="N67" t="str">
            <v>np</v>
          </cell>
          <cell r="O67">
            <v>0</v>
          </cell>
          <cell r="U67">
            <v>220</v>
          </cell>
        </row>
        <row r="68">
          <cell r="C68" t="str">
            <v>Lo, James L</v>
          </cell>
          <cell r="D68">
            <v>1975</v>
          </cell>
          <cell r="E68">
            <v>215</v>
          </cell>
          <cell r="H68" t="str">
            <v>np</v>
          </cell>
          <cell r="I68">
            <v>0</v>
          </cell>
          <cell r="J68">
            <v>44.33</v>
          </cell>
          <cell r="K68">
            <v>215</v>
          </cell>
          <cell r="L68" t="str">
            <v>np</v>
          </cell>
          <cell r="M68">
            <v>0</v>
          </cell>
          <cell r="N68" t="str">
            <v>np</v>
          </cell>
          <cell r="O68">
            <v>0</v>
          </cell>
          <cell r="U68">
            <v>0</v>
          </cell>
        </row>
        <row r="69">
          <cell r="C69" t="str">
            <v>Mahran, Walid *</v>
          </cell>
          <cell r="D69">
            <v>1969</v>
          </cell>
          <cell r="E69">
            <v>215</v>
          </cell>
          <cell r="H69" t="str">
            <v>np</v>
          </cell>
          <cell r="I69">
            <v>0</v>
          </cell>
          <cell r="J69">
            <v>44.33</v>
          </cell>
          <cell r="K69">
            <v>215</v>
          </cell>
          <cell r="L69" t="str">
            <v>np</v>
          </cell>
          <cell r="M69">
            <v>0</v>
          </cell>
          <cell r="N69" t="str">
            <v>np</v>
          </cell>
          <cell r="O69">
            <v>0</v>
          </cell>
          <cell r="U69">
            <v>0</v>
          </cell>
        </row>
        <row r="70">
          <cell r="C70" t="str">
            <v>Carrillo, Robert D</v>
          </cell>
          <cell r="D70">
            <v>1961</v>
          </cell>
          <cell r="E70">
            <v>213</v>
          </cell>
          <cell r="H70">
            <v>45.5</v>
          </cell>
          <cell r="I70">
            <v>212.5</v>
          </cell>
          <cell r="J70" t="str">
            <v>np</v>
          </cell>
          <cell r="K70">
            <v>0</v>
          </cell>
          <cell r="L70" t="str">
            <v>np</v>
          </cell>
          <cell r="M70">
            <v>0</v>
          </cell>
          <cell r="N70" t="str">
            <v>np</v>
          </cell>
          <cell r="O70">
            <v>0</v>
          </cell>
          <cell r="U70">
            <v>212.5</v>
          </cell>
        </row>
        <row r="71">
          <cell r="C71" t="str">
            <v>Riffaterre, Jason</v>
          </cell>
          <cell r="D71">
            <v>1969</v>
          </cell>
          <cell r="E71">
            <v>213</v>
          </cell>
          <cell r="H71">
            <v>45.5</v>
          </cell>
          <cell r="I71">
            <v>212.5</v>
          </cell>
          <cell r="J71" t="str">
            <v>np</v>
          </cell>
          <cell r="K71">
            <v>0</v>
          </cell>
          <cell r="L71" t="str">
            <v>np</v>
          </cell>
          <cell r="M71">
            <v>0</v>
          </cell>
          <cell r="N71" t="str">
            <v>np</v>
          </cell>
          <cell r="O71">
            <v>0</v>
          </cell>
          <cell r="U71">
            <v>212.5</v>
          </cell>
        </row>
        <row r="72">
          <cell r="C72" t="str">
            <v>King, Robert F</v>
          </cell>
          <cell r="D72">
            <v>1982</v>
          </cell>
          <cell r="E72">
            <v>205</v>
          </cell>
          <cell r="H72" t="str">
            <v>np</v>
          </cell>
          <cell r="I72">
            <v>0</v>
          </cell>
          <cell r="J72" t="str">
            <v>np</v>
          </cell>
          <cell r="K72">
            <v>0</v>
          </cell>
          <cell r="L72">
            <v>47</v>
          </cell>
          <cell r="M72">
            <v>205</v>
          </cell>
          <cell r="N72" t="str">
            <v>np</v>
          </cell>
          <cell r="O72">
            <v>0</v>
          </cell>
          <cell r="U72">
            <v>0</v>
          </cell>
        </row>
        <row r="73">
          <cell r="C73" t="str">
            <v>Urbain, Kevin M</v>
          </cell>
          <cell r="D73">
            <v>1964</v>
          </cell>
          <cell r="E73">
            <v>205</v>
          </cell>
          <cell r="H73">
            <v>47</v>
          </cell>
          <cell r="I73">
            <v>205</v>
          </cell>
          <cell r="J73" t="str">
            <v>np</v>
          </cell>
          <cell r="K73">
            <v>0</v>
          </cell>
          <cell r="L73" t="str">
            <v>np</v>
          </cell>
          <cell r="M73">
            <v>0</v>
          </cell>
          <cell r="N73" t="str">
            <v>np</v>
          </cell>
          <cell r="O73">
            <v>0</v>
          </cell>
          <cell r="U73">
            <v>205</v>
          </cell>
        </row>
        <row r="74">
          <cell r="C74" t="str">
            <v>Gonzalez, John L</v>
          </cell>
          <cell r="D74">
            <v>1972</v>
          </cell>
          <cell r="E74">
            <v>200</v>
          </cell>
          <cell r="H74" t="str">
            <v>np</v>
          </cell>
          <cell r="I74">
            <v>0</v>
          </cell>
          <cell r="J74">
            <v>48</v>
          </cell>
          <cell r="K74">
            <v>200</v>
          </cell>
          <cell r="L74" t="str">
            <v>np</v>
          </cell>
          <cell r="M74">
            <v>0</v>
          </cell>
          <cell r="N74" t="str">
            <v>np</v>
          </cell>
          <cell r="O74">
            <v>0</v>
          </cell>
          <cell r="U74">
            <v>0</v>
          </cell>
        </row>
        <row r="75">
          <cell r="C75" t="str">
            <v>Hoffman, Joe</v>
          </cell>
          <cell r="D75">
            <v>1961</v>
          </cell>
          <cell r="E75">
            <v>200</v>
          </cell>
          <cell r="H75">
            <v>48</v>
          </cell>
          <cell r="I75">
            <v>200</v>
          </cell>
          <cell r="J75" t="str">
            <v>np</v>
          </cell>
          <cell r="K75">
            <v>0</v>
          </cell>
          <cell r="L75" t="str">
            <v>np</v>
          </cell>
          <cell r="M75">
            <v>0</v>
          </cell>
          <cell r="N75" t="str">
            <v>np</v>
          </cell>
          <cell r="O75">
            <v>0</v>
          </cell>
          <cell r="U75">
            <v>200</v>
          </cell>
        </row>
        <row r="77">
          <cell r="C77" t="str">
            <v>Group I International Points</v>
          </cell>
          <cell r="M77" t="str">
            <v>Place</v>
          </cell>
          <cell r="N77" t="str">
            <v>Points</v>
          </cell>
        </row>
        <row r="78">
          <cell r="C78" t="str">
            <v>Breen, Jeffrey</v>
          </cell>
          <cell r="D78" t="str">
            <v>Sr. "B", London, GBR, 11/19/00 (SF=0.122)</v>
          </cell>
          <cell r="M78">
            <v>14</v>
          </cell>
          <cell r="N78">
            <v>62.22</v>
          </cell>
        </row>
        <row r="79">
          <cell r="C79" t="str">
            <v>Cohen, Yale</v>
          </cell>
          <cell r="D79" t="str">
            <v>Sr. "B", London, GBR, 11/19/00 (SF=0.122)</v>
          </cell>
          <cell r="M79">
            <v>11</v>
          </cell>
          <cell r="N79">
            <v>64.05</v>
          </cell>
        </row>
        <row r="80">
          <cell r="C80" t="str">
            <v>Fisher, Joseph</v>
          </cell>
          <cell r="D80" t="str">
            <v>Sr. "B", London, GBR, 11/19/00 (SF=0.122)</v>
          </cell>
          <cell r="M80">
            <v>6</v>
          </cell>
          <cell r="N80">
            <v>84.79</v>
          </cell>
        </row>
        <row r="81">
          <cell r="C81" t="str">
            <v>Gerberman, Steven</v>
          </cell>
          <cell r="D81" t="str">
            <v>Sr. "B", London, GBR, 11/19/00 (SF=0.122)</v>
          </cell>
          <cell r="M81">
            <v>10</v>
          </cell>
          <cell r="N81">
            <v>64.66</v>
          </cell>
        </row>
        <row r="82">
          <cell r="C82" t="str">
            <v>Snyder, Derek</v>
          </cell>
          <cell r="D82" t="str">
            <v>Sr. "B", London, GBR, 11/19/00 (SF=0.122)</v>
          </cell>
          <cell r="M82">
            <v>18</v>
          </cell>
          <cell r="N82">
            <v>42.09</v>
          </cell>
        </row>
        <row r="84">
          <cell r="C84" t="str">
            <v>Group II Points</v>
          </cell>
          <cell r="M84" t="str">
            <v>Place</v>
          </cell>
          <cell r="N84" t="str">
            <v>Points</v>
          </cell>
        </row>
        <row r="85">
          <cell r="C85" t="str">
            <v>Bayer, Cliff</v>
          </cell>
          <cell r="D85" t="str">
            <v>Olympic Games, Sydney, AUS, 9/20/00 (SF=2.000)</v>
          </cell>
          <cell r="M85">
            <v>10</v>
          </cell>
          <cell r="N85">
            <v>1060</v>
          </cell>
        </row>
        <row r="86">
          <cell r="C86" t="str">
            <v>Tiomkin, Jonathan</v>
          </cell>
          <cell r="D86" t="str">
            <v>Sr. "A", Copenhagen, DEN, 4/16/00 (SF=0.992)</v>
          </cell>
          <cell r="M86">
            <v>8</v>
          </cell>
          <cell r="N86">
            <v>679.52</v>
          </cell>
        </row>
      </sheetData>
      <sheetData sheetId="2">
        <row r="1">
          <cell r="H1" t="str">
            <v>Dec 2000 DV1</v>
          </cell>
          <cell r="J1" t="str">
            <v>Jan 2001 DV1</v>
          </cell>
          <cell r="L1" t="str">
            <v>Apr 2001 DV1</v>
          </cell>
          <cell r="N1" t="str">
            <v>2001 DIV I</v>
          </cell>
          <cell r="P1" t="str">
            <v>Other Group I Points</v>
          </cell>
        </row>
        <row r="2">
          <cell r="H2" t="str">
            <v>Z1</v>
          </cell>
          <cell r="I2" t="str">
            <v>Dec 2000&lt;BR&gt;DV1&amp;nbsp;NAC%Dec 2001&lt;BR&gt;DV1&amp;nbsp;NAC</v>
          </cell>
          <cell r="J2" t="str">
            <v>Z1</v>
          </cell>
          <cell r="K2" t="str">
            <v>Jan 2001&lt;BR&gt;DV1&amp;nbsp;NAC%Jan 2002&lt;BR&gt;DV1&amp;nbsp;NAC</v>
          </cell>
          <cell r="L2" t="str">
            <v>Z1</v>
          </cell>
          <cell r="M2" t="str">
            <v>Apr 2001&lt;BR&gt;DV1&amp;nbsp;NAC%</v>
          </cell>
          <cell r="N2" t="str">
            <v>H</v>
          </cell>
          <cell r="O2" t="str">
            <v>2001&lt;BR&gt;DV1&amp;nbsp;NATLS%2002&lt;BR&gt;DV1&amp;nbsp;NATLS</v>
          </cell>
          <cell r="P2" t="str">
            <v>Other Group I Points</v>
          </cell>
        </row>
        <row r="3">
          <cell r="H3">
            <v>8</v>
          </cell>
          <cell r="I3">
            <v>19</v>
          </cell>
          <cell r="J3">
            <v>10</v>
          </cell>
          <cell r="K3">
            <v>19</v>
          </cell>
          <cell r="L3">
            <v>12</v>
          </cell>
          <cell r="M3">
            <v>19</v>
          </cell>
          <cell r="N3">
            <v>14</v>
          </cell>
          <cell r="O3">
            <v>10</v>
          </cell>
          <cell r="P3">
            <v>16</v>
          </cell>
        </row>
        <row r="4">
          <cell r="C4" t="str">
            <v>Lee, Ivan J</v>
          </cell>
          <cell r="D4">
            <v>1981</v>
          </cell>
          <cell r="E4">
            <v>3932</v>
          </cell>
          <cell r="G4">
            <v>1092.25</v>
          </cell>
          <cell r="H4">
            <v>1</v>
          </cell>
          <cell r="I4">
            <v>1000</v>
          </cell>
          <cell r="J4">
            <v>3</v>
          </cell>
          <cell r="K4">
            <v>840</v>
          </cell>
          <cell r="L4" t="str">
            <v>np</v>
          </cell>
          <cell r="M4">
            <v>0</v>
          </cell>
          <cell r="N4">
            <v>1</v>
          </cell>
          <cell r="O4">
            <v>1000</v>
          </cell>
          <cell r="P4">
            <v>-661</v>
          </cell>
          <cell r="U4">
            <v>1000</v>
          </cell>
        </row>
        <row r="5">
          <cell r="C5" t="str">
            <v>Raynaud, Herby</v>
          </cell>
          <cell r="D5">
            <v>1971</v>
          </cell>
          <cell r="E5">
            <v>3288</v>
          </cell>
          <cell r="G5">
            <v>912.75</v>
          </cell>
          <cell r="H5">
            <v>17</v>
          </cell>
          <cell r="I5">
            <v>415</v>
          </cell>
          <cell r="J5">
            <v>13</v>
          </cell>
          <cell r="K5">
            <v>525</v>
          </cell>
          <cell r="L5">
            <v>1</v>
          </cell>
          <cell r="M5">
            <v>1000</v>
          </cell>
          <cell r="N5">
            <v>3</v>
          </cell>
          <cell r="O5">
            <v>850</v>
          </cell>
          <cell r="U5">
            <v>415</v>
          </cell>
        </row>
        <row r="6">
          <cell r="C6" t="str">
            <v>Rogers, Jason</v>
          </cell>
          <cell r="D6">
            <v>1983</v>
          </cell>
          <cell r="E6">
            <v>2875</v>
          </cell>
          <cell r="G6">
            <v>810.29</v>
          </cell>
          <cell r="H6">
            <v>5</v>
          </cell>
          <cell r="I6">
            <v>755</v>
          </cell>
          <cell r="J6">
            <v>22</v>
          </cell>
          <cell r="K6">
            <v>390</v>
          </cell>
          <cell r="L6" t="str">
            <v>np</v>
          </cell>
          <cell r="M6">
            <v>0</v>
          </cell>
          <cell r="N6">
            <v>2</v>
          </cell>
          <cell r="O6">
            <v>920</v>
          </cell>
          <cell r="U6">
            <v>755</v>
          </cell>
        </row>
        <row r="7">
          <cell r="C7" t="str">
            <v>Smart, Keeth</v>
          </cell>
          <cell r="D7">
            <v>1978</v>
          </cell>
          <cell r="E7">
            <v>2574</v>
          </cell>
          <cell r="G7">
            <v>648.925</v>
          </cell>
          <cell r="H7">
            <v>2</v>
          </cell>
          <cell r="I7">
            <v>925</v>
          </cell>
          <cell r="J7">
            <v>1</v>
          </cell>
          <cell r="K7">
            <v>1000</v>
          </cell>
          <cell r="L7" t="str">
            <v>np</v>
          </cell>
          <cell r="M7">
            <v>0</v>
          </cell>
          <cell r="N7" t="str">
            <v>np</v>
          </cell>
          <cell r="O7">
            <v>0</v>
          </cell>
          <cell r="U7">
            <v>925</v>
          </cell>
        </row>
        <row r="8">
          <cell r="C8" t="str">
            <v>Spencer-El, Akhnaten</v>
          </cell>
          <cell r="D8">
            <v>1979</v>
          </cell>
          <cell r="E8">
            <v>2275</v>
          </cell>
          <cell r="H8">
            <v>20.5</v>
          </cell>
          <cell r="I8">
            <v>397.5</v>
          </cell>
          <cell r="J8">
            <v>6</v>
          </cell>
          <cell r="K8">
            <v>735</v>
          </cell>
          <cell r="L8">
            <v>3</v>
          </cell>
          <cell r="M8">
            <v>840</v>
          </cell>
          <cell r="N8">
            <v>5</v>
          </cell>
          <cell r="O8">
            <v>700</v>
          </cell>
          <cell r="U8">
            <v>397.5</v>
          </cell>
        </row>
        <row r="9">
          <cell r="C9" t="str">
            <v>Parker, G. Colin</v>
          </cell>
          <cell r="D9">
            <v>1982</v>
          </cell>
          <cell r="E9">
            <v>2155</v>
          </cell>
          <cell r="H9">
            <v>11</v>
          </cell>
          <cell r="I9">
            <v>590</v>
          </cell>
          <cell r="J9">
            <v>7</v>
          </cell>
          <cell r="K9">
            <v>715</v>
          </cell>
          <cell r="L9">
            <v>15</v>
          </cell>
          <cell r="M9">
            <v>495</v>
          </cell>
          <cell r="N9">
            <v>3</v>
          </cell>
          <cell r="O9">
            <v>850</v>
          </cell>
          <cell r="U9">
            <v>590</v>
          </cell>
        </row>
        <row r="10">
          <cell r="C10" t="str">
            <v>Lasker, Terrence</v>
          </cell>
          <cell r="D10">
            <v>1977</v>
          </cell>
          <cell r="E10">
            <v>2150</v>
          </cell>
          <cell r="H10">
            <v>9</v>
          </cell>
          <cell r="I10">
            <v>620</v>
          </cell>
          <cell r="J10">
            <v>25</v>
          </cell>
          <cell r="K10">
            <v>315</v>
          </cell>
          <cell r="L10">
            <v>3</v>
          </cell>
          <cell r="M10">
            <v>840</v>
          </cell>
          <cell r="N10">
            <v>7</v>
          </cell>
          <cell r="O10">
            <v>690</v>
          </cell>
          <cell r="U10">
            <v>620</v>
          </cell>
        </row>
        <row r="11">
          <cell r="C11" t="str">
            <v>Skarbonkiewicz, Adam T</v>
          </cell>
          <cell r="D11">
            <v>1971</v>
          </cell>
          <cell r="E11">
            <v>2125</v>
          </cell>
          <cell r="H11">
            <v>8</v>
          </cell>
          <cell r="I11">
            <v>695</v>
          </cell>
          <cell r="J11">
            <v>3</v>
          </cell>
          <cell r="K11">
            <v>840</v>
          </cell>
          <cell r="L11">
            <v>11</v>
          </cell>
          <cell r="M11">
            <v>590</v>
          </cell>
          <cell r="N11">
            <v>17</v>
          </cell>
          <cell r="O11">
            <v>350</v>
          </cell>
          <cell r="U11">
            <v>695</v>
          </cell>
        </row>
        <row r="12">
          <cell r="C12" t="str">
            <v>Hagamen, Timothy H</v>
          </cell>
          <cell r="D12">
            <v>1984</v>
          </cell>
          <cell r="E12">
            <v>1871</v>
          </cell>
          <cell r="H12">
            <v>6</v>
          </cell>
          <cell r="I12">
            <v>735</v>
          </cell>
          <cell r="J12">
            <v>10</v>
          </cell>
          <cell r="K12">
            <v>605</v>
          </cell>
          <cell r="L12" t="str">
            <v>np</v>
          </cell>
          <cell r="M12">
            <v>0</v>
          </cell>
          <cell r="N12">
            <v>11</v>
          </cell>
          <cell r="O12">
            <v>531</v>
          </cell>
          <cell r="U12">
            <v>735</v>
          </cell>
        </row>
        <row r="13">
          <cell r="C13" t="str">
            <v>Zagunis, Marten</v>
          </cell>
          <cell r="D13">
            <v>1983</v>
          </cell>
          <cell r="E13">
            <v>1825</v>
          </cell>
          <cell r="H13">
            <v>7</v>
          </cell>
          <cell r="I13">
            <v>715</v>
          </cell>
          <cell r="J13">
            <v>17</v>
          </cell>
          <cell r="K13">
            <v>415</v>
          </cell>
          <cell r="L13">
            <v>38.33</v>
          </cell>
          <cell r="M13">
            <v>245</v>
          </cell>
          <cell r="N13">
            <v>6</v>
          </cell>
          <cell r="O13">
            <v>695</v>
          </cell>
          <cell r="U13">
            <v>715</v>
          </cell>
        </row>
        <row r="14">
          <cell r="C14" t="str">
            <v>Mormando, Steve</v>
          </cell>
          <cell r="D14">
            <v>1955</v>
          </cell>
          <cell r="E14">
            <v>1790</v>
          </cell>
          <cell r="H14">
            <v>13</v>
          </cell>
          <cell r="I14">
            <v>525</v>
          </cell>
          <cell r="J14">
            <v>5</v>
          </cell>
          <cell r="K14">
            <v>755</v>
          </cell>
          <cell r="L14">
            <v>14</v>
          </cell>
          <cell r="M14">
            <v>510</v>
          </cell>
          <cell r="N14" t="str">
            <v>np</v>
          </cell>
          <cell r="O14">
            <v>0</v>
          </cell>
          <cell r="U14">
            <v>525</v>
          </cell>
        </row>
        <row r="15">
          <cell r="C15" t="str">
            <v>Morehouse, Timothy F</v>
          </cell>
          <cell r="D15">
            <v>1978</v>
          </cell>
          <cell r="E15">
            <v>1700</v>
          </cell>
          <cell r="H15">
            <v>19</v>
          </cell>
          <cell r="I15">
            <v>405</v>
          </cell>
          <cell r="J15">
            <v>19</v>
          </cell>
          <cell r="K15">
            <v>405</v>
          </cell>
          <cell r="L15">
            <v>7.5</v>
          </cell>
          <cell r="M15">
            <v>705</v>
          </cell>
          <cell r="N15">
            <v>10</v>
          </cell>
          <cell r="O15">
            <v>533</v>
          </cell>
          <cell r="P15">
            <v>-461.69</v>
          </cell>
          <cell r="U15">
            <v>405</v>
          </cell>
        </row>
        <row r="16">
          <cell r="C16" t="str">
            <v>Roselli, Paolo*</v>
          </cell>
          <cell r="D16">
            <v>1974</v>
          </cell>
          <cell r="E16">
            <v>1645</v>
          </cell>
          <cell r="H16">
            <v>3</v>
          </cell>
          <cell r="I16">
            <v>840</v>
          </cell>
          <cell r="J16">
            <v>34</v>
          </cell>
          <cell r="K16">
            <v>270</v>
          </cell>
          <cell r="L16" t="str">
            <v>np</v>
          </cell>
          <cell r="M16">
            <v>0</v>
          </cell>
          <cell r="N16">
            <v>9</v>
          </cell>
          <cell r="O16">
            <v>535</v>
          </cell>
          <cell r="U16">
            <v>840</v>
          </cell>
        </row>
        <row r="17">
          <cell r="C17" t="str">
            <v>Crompton, Andre</v>
          </cell>
          <cell r="D17">
            <v>1980</v>
          </cell>
          <cell r="E17">
            <v>1577</v>
          </cell>
          <cell r="H17">
            <v>26</v>
          </cell>
          <cell r="I17">
            <v>310</v>
          </cell>
          <cell r="J17">
            <v>30</v>
          </cell>
          <cell r="K17">
            <v>290</v>
          </cell>
          <cell r="L17">
            <v>2</v>
          </cell>
          <cell r="M17">
            <v>925</v>
          </cell>
          <cell r="N17">
            <v>21</v>
          </cell>
          <cell r="O17">
            <v>342</v>
          </cell>
          <cell r="U17">
            <v>310</v>
          </cell>
        </row>
        <row r="18">
          <cell r="C18" t="str">
            <v>Krul, Alexander</v>
          </cell>
          <cell r="D18">
            <v>1985</v>
          </cell>
          <cell r="E18">
            <v>1574</v>
          </cell>
          <cell r="H18">
            <v>16</v>
          </cell>
          <cell r="I18">
            <v>480</v>
          </cell>
          <cell r="J18">
            <v>15</v>
          </cell>
          <cell r="K18">
            <v>495</v>
          </cell>
          <cell r="L18">
            <v>12</v>
          </cell>
          <cell r="M18">
            <v>575</v>
          </cell>
          <cell r="N18">
            <v>14</v>
          </cell>
          <cell r="O18">
            <v>504</v>
          </cell>
          <cell r="U18">
            <v>480</v>
          </cell>
        </row>
        <row r="19">
          <cell r="C19" t="str">
            <v>Durkan, Patrick</v>
          </cell>
          <cell r="D19">
            <v>1978</v>
          </cell>
          <cell r="E19">
            <v>1520</v>
          </cell>
          <cell r="H19">
            <v>36</v>
          </cell>
          <cell r="I19">
            <v>260</v>
          </cell>
          <cell r="J19">
            <v>12</v>
          </cell>
          <cell r="K19">
            <v>575</v>
          </cell>
          <cell r="L19" t="str">
            <v>np</v>
          </cell>
          <cell r="M19">
            <v>0</v>
          </cell>
          <cell r="N19">
            <v>8</v>
          </cell>
          <cell r="O19">
            <v>685</v>
          </cell>
          <cell r="U19">
            <v>260</v>
          </cell>
        </row>
        <row r="20">
          <cell r="C20" t="str">
            <v>Douville, David</v>
          </cell>
          <cell r="D20">
            <v>1984</v>
          </cell>
          <cell r="E20">
            <v>1505</v>
          </cell>
          <cell r="H20">
            <v>28</v>
          </cell>
          <cell r="I20">
            <v>300</v>
          </cell>
          <cell r="J20">
            <v>18</v>
          </cell>
          <cell r="K20">
            <v>410</v>
          </cell>
          <cell r="L20">
            <v>5</v>
          </cell>
          <cell r="M20">
            <v>755</v>
          </cell>
          <cell r="N20">
            <v>22</v>
          </cell>
          <cell r="O20">
            <v>340</v>
          </cell>
          <cell r="U20">
            <v>300</v>
          </cell>
        </row>
        <row r="21">
          <cell r="C21" t="str">
            <v>Momtselidze, Mike</v>
          </cell>
          <cell r="D21">
            <v>1984</v>
          </cell>
          <cell r="E21">
            <v>1468</v>
          </cell>
          <cell r="H21">
            <v>23</v>
          </cell>
          <cell r="I21">
            <v>385</v>
          </cell>
          <cell r="J21">
            <v>28</v>
          </cell>
          <cell r="K21">
            <v>300</v>
          </cell>
          <cell r="L21">
            <v>6</v>
          </cell>
          <cell r="M21">
            <v>735</v>
          </cell>
          <cell r="N21">
            <v>18</v>
          </cell>
          <cell r="O21">
            <v>348</v>
          </cell>
          <cell r="U21">
            <v>385</v>
          </cell>
        </row>
        <row r="22">
          <cell r="C22" t="str">
            <v>Trimble, Mario T</v>
          </cell>
          <cell r="D22">
            <v>1975</v>
          </cell>
          <cell r="E22">
            <v>1438</v>
          </cell>
          <cell r="H22">
            <v>29</v>
          </cell>
          <cell r="I22">
            <v>295</v>
          </cell>
          <cell r="J22">
            <v>21</v>
          </cell>
          <cell r="K22">
            <v>395</v>
          </cell>
          <cell r="L22">
            <v>7.5</v>
          </cell>
          <cell r="M22">
            <v>705</v>
          </cell>
          <cell r="N22">
            <v>23</v>
          </cell>
          <cell r="O22">
            <v>338</v>
          </cell>
          <cell r="U22">
            <v>295</v>
          </cell>
        </row>
        <row r="23">
          <cell r="C23" t="str">
            <v>Fabricant, Matt</v>
          </cell>
          <cell r="D23">
            <v>1981</v>
          </cell>
          <cell r="E23">
            <v>1380</v>
          </cell>
          <cell r="H23">
            <v>10</v>
          </cell>
          <cell r="I23">
            <v>605</v>
          </cell>
          <cell r="J23">
            <v>24</v>
          </cell>
          <cell r="K23">
            <v>380</v>
          </cell>
          <cell r="L23">
            <v>21</v>
          </cell>
          <cell r="M23">
            <v>395</v>
          </cell>
          <cell r="N23">
            <v>24</v>
          </cell>
          <cell r="O23">
            <v>336</v>
          </cell>
          <cell r="U23">
            <v>605</v>
          </cell>
        </row>
        <row r="24">
          <cell r="C24" t="str">
            <v>Ghattas, Patrick E</v>
          </cell>
          <cell r="D24">
            <v>1985</v>
          </cell>
          <cell r="E24">
            <v>1316</v>
          </cell>
          <cell r="H24">
            <v>27</v>
          </cell>
          <cell r="I24">
            <v>305</v>
          </cell>
          <cell r="J24">
            <v>14</v>
          </cell>
          <cell r="K24">
            <v>510</v>
          </cell>
          <cell r="L24">
            <v>33.5</v>
          </cell>
          <cell r="M24">
            <v>272.5</v>
          </cell>
          <cell r="N24">
            <v>15.5</v>
          </cell>
          <cell r="O24">
            <v>501</v>
          </cell>
          <cell r="U24">
            <v>305</v>
          </cell>
        </row>
        <row r="25">
          <cell r="C25" t="str">
            <v>Clinton, Elliott</v>
          </cell>
          <cell r="D25">
            <v>1976</v>
          </cell>
          <cell r="E25">
            <v>1220</v>
          </cell>
          <cell r="H25" t="str">
            <v>np</v>
          </cell>
          <cell r="I25">
            <v>0</v>
          </cell>
          <cell r="J25">
            <v>8</v>
          </cell>
          <cell r="K25">
            <v>695</v>
          </cell>
          <cell r="L25">
            <v>13</v>
          </cell>
          <cell r="M25">
            <v>525</v>
          </cell>
          <cell r="N25" t="str">
            <v>np</v>
          </cell>
          <cell r="O25">
            <v>0</v>
          </cell>
          <cell r="U25">
            <v>0</v>
          </cell>
        </row>
        <row r="26">
          <cell r="C26" t="str">
            <v>Williams, James L</v>
          </cell>
          <cell r="D26">
            <v>1985</v>
          </cell>
          <cell r="E26">
            <v>1166</v>
          </cell>
          <cell r="H26" t="str">
            <v>np</v>
          </cell>
          <cell r="I26">
            <v>0</v>
          </cell>
          <cell r="J26">
            <v>33</v>
          </cell>
          <cell r="K26">
            <v>275</v>
          </cell>
          <cell r="L26">
            <v>23</v>
          </cell>
          <cell r="M26">
            <v>385</v>
          </cell>
          <cell r="N26">
            <v>13</v>
          </cell>
          <cell r="O26">
            <v>506</v>
          </cell>
          <cell r="U26">
            <v>0</v>
          </cell>
        </row>
        <row r="27">
          <cell r="C27" t="str">
            <v>Paul, Jason</v>
          </cell>
          <cell r="D27">
            <v>1985</v>
          </cell>
          <cell r="E27">
            <v>1069</v>
          </cell>
          <cell r="H27">
            <v>32</v>
          </cell>
          <cell r="I27">
            <v>280</v>
          </cell>
          <cell r="J27">
            <v>44</v>
          </cell>
          <cell r="K27">
            <v>220</v>
          </cell>
          <cell r="L27">
            <v>36</v>
          </cell>
          <cell r="M27">
            <v>260</v>
          </cell>
          <cell r="N27">
            <v>12</v>
          </cell>
          <cell r="O27">
            <v>529</v>
          </cell>
          <cell r="U27">
            <v>280</v>
          </cell>
        </row>
        <row r="28">
          <cell r="C28" t="str">
            <v>Miller III, Harvey</v>
          </cell>
          <cell r="D28">
            <v>1982</v>
          </cell>
          <cell r="E28">
            <v>1065</v>
          </cell>
          <cell r="H28">
            <v>33.33</v>
          </cell>
          <cell r="I28">
            <v>270</v>
          </cell>
          <cell r="J28">
            <v>23</v>
          </cell>
          <cell r="K28">
            <v>385</v>
          </cell>
          <cell r="L28">
            <v>18</v>
          </cell>
          <cell r="M28">
            <v>410</v>
          </cell>
          <cell r="N28" t="str">
            <v>np</v>
          </cell>
          <cell r="O28">
            <v>0</v>
          </cell>
          <cell r="U28">
            <v>270</v>
          </cell>
        </row>
        <row r="29">
          <cell r="C29" t="str">
            <v>Friedman, Paul</v>
          </cell>
          <cell r="D29">
            <v>1981</v>
          </cell>
          <cell r="E29">
            <v>1043</v>
          </cell>
          <cell r="H29">
            <v>38.5</v>
          </cell>
          <cell r="I29">
            <v>247.5</v>
          </cell>
          <cell r="J29">
            <v>16</v>
          </cell>
          <cell r="K29">
            <v>480</v>
          </cell>
          <cell r="L29">
            <v>25</v>
          </cell>
          <cell r="M29">
            <v>315</v>
          </cell>
          <cell r="N29" t="str">
            <v>np</v>
          </cell>
          <cell r="O29">
            <v>0</v>
          </cell>
          <cell r="U29">
            <v>247.5</v>
          </cell>
        </row>
        <row r="30">
          <cell r="C30" t="str">
            <v>Chernov, Ilan L</v>
          </cell>
          <cell r="D30">
            <v>1984</v>
          </cell>
          <cell r="E30">
            <v>1010</v>
          </cell>
          <cell r="H30">
            <v>22</v>
          </cell>
          <cell r="I30">
            <v>390</v>
          </cell>
          <cell r="J30" t="str">
            <v>np</v>
          </cell>
          <cell r="K30">
            <v>0</v>
          </cell>
          <cell r="L30">
            <v>9</v>
          </cell>
          <cell r="M30">
            <v>620</v>
          </cell>
          <cell r="N30" t="str">
            <v>np</v>
          </cell>
          <cell r="O30">
            <v>0</v>
          </cell>
          <cell r="U30">
            <v>390</v>
          </cell>
        </row>
        <row r="31">
          <cell r="C31" t="str">
            <v>Whitmer, Darrin</v>
          </cell>
          <cell r="D31">
            <v>1982</v>
          </cell>
          <cell r="E31">
            <v>960</v>
          </cell>
          <cell r="H31">
            <v>45</v>
          </cell>
          <cell r="I31">
            <v>215</v>
          </cell>
          <cell r="J31">
            <v>20</v>
          </cell>
          <cell r="K31">
            <v>400</v>
          </cell>
          <cell r="L31" t="str">
            <v>np</v>
          </cell>
          <cell r="M31">
            <v>0</v>
          </cell>
          <cell r="N31">
            <v>19.5</v>
          </cell>
          <cell r="O31">
            <v>345</v>
          </cell>
          <cell r="U31">
            <v>215</v>
          </cell>
        </row>
        <row r="32">
          <cell r="C32" t="str">
            <v>Farr, Ian G</v>
          </cell>
          <cell r="D32">
            <v>1985</v>
          </cell>
          <cell r="E32">
            <v>900</v>
          </cell>
          <cell r="H32" t="str">
            <v>np</v>
          </cell>
          <cell r="I32">
            <v>0</v>
          </cell>
          <cell r="J32">
            <v>29</v>
          </cell>
          <cell r="K32">
            <v>295</v>
          </cell>
          <cell r="L32">
            <v>10</v>
          </cell>
          <cell r="M32">
            <v>605</v>
          </cell>
          <cell r="N32" t="str">
            <v>np</v>
          </cell>
          <cell r="O32">
            <v>0</v>
          </cell>
          <cell r="U32">
            <v>0</v>
          </cell>
        </row>
        <row r="33">
          <cell r="C33" t="str">
            <v>Magee, Andrew</v>
          </cell>
          <cell r="D33">
            <v>1984</v>
          </cell>
          <cell r="E33">
            <v>870</v>
          </cell>
          <cell r="H33">
            <v>37</v>
          </cell>
          <cell r="I33">
            <v>255</v>
          </cell>
          <cell r="J33">
            <v>46</v>
          </cell>
          <cell r="K33">
            <v>210</v>
          </cell>
          <cell r="L33">
            <v>19</v>
          </cell>
          <cell r="M33">
            <v>405</v>
          </cell>
          <cell r="N33" t="str">
            <v>np</v>
          </cell>
          <cell r="O33">
            <v>0</v>
          </cell>
          <cell r="U33">
            <v>255</v>
          </cell>
        </row>
        <row r="34">
          <cell r="C34" t="str">
            <v>Stetsiv, Oleg*</v>
          </cell>
          <cell r="D34">
            <v>1966</v>
          </cell>
          <cell r="E34">
            <v>781</v>
          </cell>
          <cell r="H34" t="str">
            <v>np</v>
          </cell>
          <cell r="I34">
            <v>0</v>
          </cell>
          <cell r="J34">
            <v>32</v>
          </cell>
          <cell r="K34">
            <v>280</v>
          </cell>
          <cell r="L34" t="str">
            <v>np</v>
          </cell>
          <cell r="M34">
            <v>0</v>
          </cell>
          <cell r="N34">
            <v>15.5</v>
          </cell>
          <cell r="O34">
            <v>501</v>
          </cell>
          <cell r="U34">
            <v>0</v>
          </cell>
        </row>
        <row r="35">
          <cell r="C35" t="str">
            <v>Efstathiou, Evangelos</v>
          </cell>
          <cell r="D35">
            <v>1978</v>
          </cell>
          <cell r="E35">
            <v>733</v>
          </cell>
          <cell r="H35">
            <v>40.5</v>
          </cell>
          <cell r="I35">
            <v>237.5</v>
          </cell>
          <cell r="J35">
            <v>45</v>
          </cell>
          <cell r="K35">
            <v>215</v>
          </cell>
          <cell r="L35">
            <v>32</v>
          </cell>
          <cell r="M35">
            <v>280</v>
          </cell>
          <cell r="N35" t="str">
            <v>np</v>
          </cell>
          <cell r="O35">
            <v>0</v>
          </cell>
          <cell r="P35">
            <v>-27</v>
          </cell>
          <cell r="Q35">
            <v>-14.445</v>
          </cell>
          <cell r="U35">
            <v>237.5</v>
          </cell>
        </row>
        <row r="36">
          <cell r="C36" t="str">
            <v>Greene, Joseph T</v>
          </cell>
          <cell r="D36">
            <v>1984</v>
          </cell>
          <cell r="E36">
            <v>695</v>
          </cell>
          <cell r="H36">
            <v>25</v>
          </cell>
          <cell r="I36">
            <v>315</v>
          </cell>
          <cell r="J36" t="str">
            <v>np</v>
          </cell>
          <cell r="K36">
            <v>0</v>
          </cell>
          <cell r="L36">
            <v>24</v>
          </cell>
          <cell r="M36">
            <v>380</v>
          </cell>
          <cell r="N36" t="str">
            <v>np</v>
          </cell>
          <cell r="O36">
            <v>0</v>
          </cell>
          <cell r="U36">
            <v>315</v>
          </cell>
        </row>
        <row r="37">
          <cell r="C37" t="str">
            <v>Thanhouser, Bill</v>
          </cell>
          <cell r="D37">
            <v>1986</v>
          </cell>
          <cell r="E37">
            <v>683</v>
          </cell>
          <cell r="H37">
            <v>18</v>
          </cell>
          <cell r="I37">
            <v>410</v>
          </cell>
          <cell r="J37" t="str">
            <v>np</v>
          </cell>
          <cell r="K37">
            <v>0</v>
          </cell>
          <cell r="L37">
            <v>33.5</v>
          </cell>
          <cell r="M37">
            <v>272.5</v>
          </cell>
          <cell r="N37" t="str">
            <v>np</v>
          </cell>
          <cell r="O37">
            <v>0</v>
          </cell>
          <cell r="U37">
            <v>410</v>
          </cell>
        </row>
        <row r="38">
          <cell r="C38" t="str">
            <v>Jakus, David J</v>
          </cell>
          <cell r="D38">
            <v>1984</v>
          </cell>
          <cell r="E38">
            <v>670</v>
          </cell>
          <cell r="H38">
            <v>33.33</v>
          </cell>
          <cell r="I38">
            <v>270</v>
          </cell>
          <cell r="J38" t="str">
            <v>np</v>
          </cell>
          <cell r="K38">
            <v>0</v>
          </cell>
          <cell r="L38">
            <v>20</v>
          </cell>
          <cell r="M38">
            <v>400</v>
          </cell>
          <cell r="N38" t="str">
            <v>np</v>
          </cell>
          <cell r="O38">
            <v>0</v>
          </cell>
          <cell r="U38">
            <v>270</v>
          </cell>
        </row>
        <row r="39">
          <cell r="C39" t="str">
            <v>Andrus, Curtis A</v>
          </cell>
          <cell r="D39">
            <v>1985</v>
          </cell>
          <cell r="E39">
            <v>643</v>
          </cell>
          <cell r="H39" t="str">
            <v>np</v>
          </cell>
          <cell r="I39">
            <v>0</v>
          </cell>
          <cell r="J39">
            <v>42.5</v>
          </cell>
          <cell r="K39">
            <v>227.5</v>
          </cell>
          <cell r="L39">
            <v>17</v>
          </cell>
          <cell r="M39">
            <v>415</v>
          </cell>
          <cell r="N39" t="str">
            <v>np</v>
          </cell>
          <cell r="O39">
            <v>0</v>
          </cell>
          <cell r="U39">
            <v>0</v>
          </cell>
        </row>
        <row r="40">
          <cell r="C40" t="str">
            <v>Kasserman, Wyatt</v>
          </cell>
          <cell r="D40">
            <v>1981</v>
          </cell>
          <cell r="E40">
            <v>635</v>
          </cell>
          <cell r="H40">
            <v>24</v>
          </cell>
          <cell r="I40">
            <v>380</v>
          </cell>
          <cell r="J40">
            <v>37</v>
          </cell>
          <cell r="K40">
            <v>255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U40">
            <v>380</v>
          </cell>
        </row>
        <row r="41">
          <cell r="C41" t="str">
            <v>Etropolski, Mihail V</v>
          </cell>
          <cell r="D41">
            <v>1984</v>
          </cell>
          <cell r="E41">
            <v>605</v>
          </cell>
          <cell r="H41" t="str">
            <v>np</v>
          </cell>
          <cell r="I41">
            <v>0</v>
          </cell>
          <cell r="J41">
            <v>36</v>
          </cell>
          <cell r="K41">
            <v>260</v>
          </cell>
          <cell r="L41" t="str">
            <v>np</v>
          </cell>
          <cell r="M41">
            <v>0</v>
          </cell>
          <cell r="N41">
            <v>19.5</v>
          </cell>
          <cell r="O41">
            <v>345</v>
          </cell>
          <cell r="U41">
            <v>0</v>
          </cell>
        </row>
        <row r="42">
          <cell r="C42" t="str">
            <v>Phillips, Kim V</v>
          </cell>
          <cell r="D42">
            <v>1972</v>
          </cell>
          <cell r="E42">
            <v>525</v>
          </cell>
          <cell r="H42">
            <v>31</v>
          </cell>
          <cell r="I42">
            <v>285</v>
          </cell>
          <cell r="J42">
            <v>40</v>
          </cell>
          <cell r="K42">
            <v>240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U42">
            <v>285</v>
          </cell>
        </row>
        <row r="43">
          <cell r="C43" t="str">
            <v>Cox, Matthew A</v>
          </cell>
          <cell r="D43">
            <v>1973</v>
          </cell>
          <cell r="E43">
            <v>518</v>
          </cell>
          <cell r="H43" t="str">
            <v>np</v>
          </cell>
          <cell r="I43">
            <v>0</v>
          </cell>
          <cell r="J43">
            <v>26.5</v>
          </cell>
          <cell r="K43">
            <v>307.5</v>
          </cell>
          <cell r="L43">
            <v>46</v>
          </cell>
          <cell r="M43">
            <v>210</v>
          </cell>
          <cell r="N43" t="str">
            <v>np</v>
          </cell>
          <cell r="O43">
            <v>0</v>
          </cell>
          <cell r="U43">
            <v>0</v>
          </cell>
        </row>
        <row r="44">
          <cell r="C44" t="str">
            <v>Awolusi, Ayodeji</v>
          </cell>
          <cell r="D44">
            <v>1981</v>
          </cell>
          <cell r="E44">
            <v>480</v>
          </cell>
          <cell r="H44" t="str">
            <v>np</v>
          </cell>
          <cell r="I44">
            <v>0</v>
          </cell>
          <cell r="J44" t="str">
            <v>np</v>
          </cell>
          <cell r="K44">
            <v>0</v>
          </cell>
          <cell r="L44">
            <v>16</v>
          </cell>
          <cell r="M44">
            <v>480</v>
          </cell>
          <cell r="N44" t="str">
            <v>np</v>
          </cell>
          <cell r="O44">
            <v>0</v>
          </cell>
          <cell r="U44">
            <v>0</v>
          </cell>
        </row>
        <row r="45">
          <cell r="C45" t="str">
            <v>Boorstin, Adam</v>
          </cell>
          <cell r="D45">
            <v>1984</v>
          </cell>
          <cell r="E45">
            <v>468</v>
          </cell>
          <cell r="H45">
            <v>40.5</v>
          </cell>
          <cell r="I45">
            <v>237.5</v>
          </cell>
          <cell r="J45" t="str">
            <v>np</v>
          </cell>
          <cell r="K45">
            <v>0</v>
          </cell>
          <cell r="L45">
            <v>42</v>
          </cell>
          <cell r="M45">
            <v>230</v>
          </cell>
          <cell r="N45" t="str">
            <v>np</v>
          </cell>
          <cell r="O45">
            <v>0</v>
          </cell>
          <cell r="U45">
            <v>237.5</v>
          </cell>
        </row>
        <row r="46">
          <cell r="C46" t="str">
            <v>Isaacs, Joshua A*</v>
          </cell>
          <cell r="D46">
            <v>1983</v>
          </cell>
          <cell r="E46">
            <v>448</v>
          </cell>
          <cell r="H46">
            <v>38.5</v>
          </cell>
          <cell r="I46">
            <v>247.5</v>
          </cell>
          <cell r="J46">
            <v>48</v>
          </cell>
          <cell r="K46">
            <v>200</v>
          </cell>
          <cell r="L46" t="str">
            <v>np</v>
          </cell>
          <cell r="M46">
            <v>0</v>
          </cell>
          <cell r="N46" t="str">
            <v>np</v>
          </cell>
          <cell r="O46">
            <v>0</v>
          </cell>
          <cell r="U46">
            <v>247.5</v>
          </cell>
        </row>
        <row r="47">
          <cell r="C47" t="str">
            <v>Bower, Brian P</v>
          </cell>
          <cell r="D47">
            <v>1977</v>
          </cell>
          <cell r="E47">
            <v>440</v>
          </cell>
          <cell r="H47">
            <v>43</v>
          </cell>
          <cell r="I47">
            <v>225</v>
          </cell>
          <cell r="J47" t="str">
            <v>np</v>
          </cell>
          <cell r="K47">
            <v>0</v>
          </cell>
          <cell r="L47">
            <v>45</v>
          </cell>
          <cell r="M47">
            <v>215</v>
          </cell>
          <cell r="N47" t="str">
            <v>np</v>
          </cell>
          <cell r="O47">
            <v>0</v>
          </cell>
          <cell r="U47">
            <v>225</v>
          </cell>
        </row>
        <row r="48">
          <cell r="C48" t="str">
            <v>Siebert, Kitzeln B</v>
          </cell>
          <cell r="D48">
            <v>1981</v>
          </cell>
          <cell r="E48">
            <v>440</v>
          </cell>
          <cell r="H48" t="str">
            <v>np</v>
          </cell>
          <cell r="I48">
            <v>0</v>
          </cell>
          <cell r="J48">
            <v>41</v>
          </cell>
          <cell r="K48">
            <v>235</v>
          </cell>
          <cell r="L48">
            <v>47</v>
          </cell>
          <cell r="M48">
            <v>205</v>
          </cell>
          <cell r="N48" t="str">
            <v>np</v>
          </cell>
          <cell r="O48">
            <v>0</v>
          </cell>
          <cell r="U48">
            <v>0</v>
          </cell>
        </row>
        <row r="49">
          <cell r="C49" t="str">
            <v>Goellner, Nicholas</v>
          </cell>
          <cell r="D49">
            <v>1983</v>
          </cell>
          <cell r="E49">
            <v>310</v>
          </cell>
          <cell r="H49" t="str">
            <v>np</v>
          </cell>
          <cell r="I49">
            <v>0</v>
          </cell>
          <cell r="J49" t="str">
            <v>np</v>
          </cell>
          <cell r="K49">
            <v>0</v>
          </cell>
          <cell r="L49">
            <v>26</v>
          </cell>
          <cell r="M49">
            <v>310</v>
          </cell>
          <cell r="N49" t="str">
            <v>np</v>
          </cell>
          <cell r="O49">
            <v>0</v>
          </cell>
          <cell r="U49">
            <v>0</v>
          </cell>
        </row>
        <row r="50">
          <cell r="C50" t="str">
            <v>Lilov, Serge V *</v>
          </cell>
          <cell r="D50">
            <v>1973</v>
          </cell>
          <cell r="E50">
            <v>290</v>
          </cell>
          <cell r="H50" t="str">
            <v>np</v>
          </cell>
          <cell r="I50">
            <v>0</v>
          </cell>
          <cell r="J50" t="str">
            <v>np</v>
          </cell>
          <cell r="K50">
            <v>0</v>
          </cell>
          <cell r="L50">
            <v>30</v>
          </cell>
          <cell r="M50">
            <v>290</v>
          </cell>
          <cell r="N50" t="str">
            <v>np</v>
          </cell>
          <cell r="O50">
            <v>0</v>
          </cell>
          <cell r="U50">
            <v>0</v>
          </cell>
        </row>
        <row r="51">
          <cell r="C51" t="str">
            <v>Zampieri, Joseph A</v>
          </cell>
          <cell r="D51">
            <v>1980</v>
          </cell>
          <cell r="E51">
            <v>285</v>
          </cell>
          <cell r="H51" t="str">
            <v>np</v>
          </cell>
          <cell r="I51">
            <v>0</v>
          </cell>
          <cell r="J51" t="str">
            <v>np</v>
          </cell>
          <cell r="K51">
            <v>0</v>
          </cell>
          <cell r="L51">
            <v>31</v>
          </cell>
          <cell r="M51">
            <v>285</v>
          </cell>
          <cell r="N51" t="str">
            <v>np</v>
          </cell>
          <cell r="O51">
            <v>0</v>
          </cell>
          <cell r="U51">
            <v>0</v>
          </cell>
        </row>
        <row r="52">
          <cell r="C52" t="str">
            <v>Anthony, Donald</v>
          </cell>
          <cell r="D52">
            <v>1957</v>
          </cell>
          <cell r="E52">
            <v>270</v>
          </cell>
          <cell r="H52">
            <v>33.33</v>
          </cell>
          <cell r="I52">
            <v>270</v>
          </cell>
          <cell r="J52" t="str">
            <v>np</v>
          </cell>
          <cell r="K52">
            <v>0</v>
          </cell>
          <cell r="L52" t="str">
            <v>np</v>
          </cell>
          <cell r="M52">
            <v>0</v>
          </cell>
          <cell r="N52" t="str">
            <v>np</v>
          </cell>
          <cell r="O52">
            <v>0</v>
          </cell>
          <cell r="U52">
            <v>270</v>
          </cell>
        </row>
        <row r="53">
          <cell r="C53" t="str">
            <v>Bushev, Sergey M *</v>
          </cell>
          <cell r="D53">
            <v>1970</v>
          </cell>
          <cell r="E53">
            <v>265</v>
          </cell>
          <cell r="H53" t="str">
            <v>np</v>
          </cell>
          <cell r="I53">
            <v>0</v>
          </cell>
          <cell r="J53" t="str">
            <v>np</v>
          </cell>
          <cell r="K53">
            <v>0</v>
          </cell>
          <cell r="L53">
            <v>35</v>
          </cell>
          <cell r="M53">
            <v>265</v>
          </cell>
          <cell r="N53" t="str">
            <v>np</v>
          </cell>
          <cell r="O53">
            <v>0</v>
          </cell>
          <cell r="U53">
            <v>0</v>
          </cell>
        </row>
        <row r="54">
          <cell r="C54" t="str">
            <v>Zucker, Sasha E</v>
          </cell>
          <cell r="D54">
            <v>1976</v>
          </cell>
          <cell r="E54">
            <v>255</v>
          </cell>
          <cell r="H54" t="str">
            <v>np</v>
          </cell>
          <cell r="I54">
            <v>0</v>
          </cell>
          <cell r="J54" t="str">
            <v>np</v>
          </cell>
          <cell r="K54">
            <v>0</v>
          </cell>
          <cell r="L54">
            <v>37</v>
          </cell>
          <cell r="M54">
            <v>255</v>
          </cell>
          <cell r="N54" t="str">
            <v>np</v>
          </cell>
          <cell r="O54">
            <v>0</v>
          </cell>
          <cell r="U54">
            <v>0</v>
          </cell>
        </row>
        <row r="55">
          <cell r="C55" t="str">
            <v>Friend, John F</v>
          </cell>
          <cell r="D55">
            <v>1985</v>
          </cell>
          <cell r="E55">
            <v>245</v>
          </cell>
          <cell r="H55" t="str">
            <v>np</v>
          </cell>
          <cell r="I55">
            <v>0</v>
          </cell>
          <cell r="J55">
            <v>39</v>
          </cell>
          <cell r="K55">
            <v>245</v>
          </cell>
          <cell r="L55" t="str">
            <v>np</v>
          </cell>
          <cell r="M55">
            <v>0</v>
          </cell>
          <cell r="N55" t="str">
            <v>np</v>
          </cell>
          <cell r="O55">
            <v>0</v>
          </cell>
          <cell r="U55">
            <v>0</v>
          </cell>
        </row>
        <row r="56">
          <cell r="C56" t="str">
            <v>Guy, Dmitriy</v>
          </cell>
          <cell r="D56">
            <v>1967</v>
          </cell>
          <cell r="E56">
            <v>245</v>
          </cell>
          <cell r="H56" t="str">
            <v>np</v>
          </cell>
          <cell r="I56">
            <v>0</v>
          </cell>
          <cell r="J56" t="str">
            <v>np</v>
          </cell>
          <cell r="K56">
            <v>0</v>
          </cell>
          <cell r="L56">
            <v>38.33</v>
          </cell>
          <cell r="M56">
            <v>245</v>
          </cell>
          <cell r="N56" t="str">
            <v>np</v>
          </cell>
          <cell r="O56">
            <v>0</v>
          </cell>
          <cell r="U56">
            <v>0</v>
          </cell>
        </row>
        <row r="57">
          <cell r="C57" t="str">
            <v>Smith, Dwayne</v>
          </cell>
          <cell r="D57">
            <v>1983</v>
          </cell>
          <cell r="E57">
            <v>245</v>
          </cell>
          <cell r="H57" t="str">
            <v>np</v>
          </cell>
          <cell r="I57">
            <v>0</v>
          </cell>
          <cell r="J57" t="str">
            <v>np</v>
          </cell>
          <cell r="K57">
            <v>0</v>
          </cell>
          <cell r="L57">
            <v>38.33</v>
          </cell>
          <cell r="M57">
            <v>245</v>
          </cell>
          <cell r="N57" t="str">
            <v>np</v>
          </cell>
          <cell r="O57">
            <v>0</v>
          </cell>
          <cell r="U57">
            <v>0</v>
          </cell>
        </row>
        <row r="58">
          <cell r="C58" t="str">
            <v>Loftin, Guy</v>
          </cell>
          <cell r="D58">
            <v>1981</v>
          </cell>
          <cell r="E58">
            <v>235</v>
          </cell>
          <cell r="H58" t="str">
            <v>np</v>
          </cell>
          <cell r="I58">
            <v>0</v>
          </cell>
          <cell r="J58" t="str">
            <v>np</v>
          </cell>
          <cell r="K58">
            <v>0</v>
          </cell>
          <cell r="L58">
            <v>41</v>
          </cell>
          <cell r="M58">
            <v>235</v>
          </cell>
          <cell r="N58" t="str">
            <v>np</v>
          </cell>
          <cell r="O58">
            <v>0</v>
          </cell>
          <cell r="U58">
            <v>0</v>
          </cell>
        </row>
        <row r="59">
          <cell r="C59" t="str">
            <v>Cooper, Charles B</v>
          </cell>
          <cell r="D59">
            <v>1983</v>
          </cell>
          <cell r="E59">
            <v>230</v>
          </cell>
          <cell r="H59">
            <v>42</v>
          </cell>
          <cell r="I59">
            <v>230</v>
          </cell>
          <cell r="J59" t="str">
            <v>np</v>
          </cell>
          <cell r="K59">
            <v>0</v>
          </cell>
          <cell r="L59" t="str">
            <v>np</v>
          </cell>
          <cell r="M59">
            <v>0</v>
          </cell>
          <cell r="N59" t="str">
            <v>np</v>
          </cell>
          <cell r="O59">
            <v>0</v>
          </cell>
          <cell r="U59">
            <v>230</v>
          </cell>
        </row>
        <row r="60">
          <cell r="C60" t="str">
            <v>Igoe, Benjamin D</v>
          </cell>
          <cell r="D60">
            <v>1985</v>
          </cell>
          <cell r="E60">
            <v>228</v>
          </cell>
          <cell r="H60" t="str">
            <v>np</v>
          </cell>
          <cell r="I60">
            <v>0</v>
          </cell>
          <cell r="J60">
            <v>42.5</v>
          </cell>
          <cell r="K60">
            <v>227.5</v>
          </cell>
          <cell r="L60" t="str">
            <v>np</v>
          </cell>
          <cell r="M60">
            <v>0</v>
          </cell>
          <cell r="N60" t="str">
            <v>np</v>
          </cell>
          <cell r="O60">
            <v>0</v>
          </cell>
          <cell r="U60">
            <v>0</v>
          </cell>
        </row>
        <row r="61">
          <cell r="C61" t="str">
            <v>Burstein, Richard D</v>
          </cell>
          <cell r="D61">
            <v>1980</v>
          </cell>
          <cell r="E61">
            <v>220</v>
          </cell>
          <cell r="H61" t="str">
            <v>np</v>
          </cell>
          <cell r="I61">
            <v>0</v>
          </cell>
          <cell r="J61" t="str">
            <v>np</v>
          </cell>
          <cell r="K61">
            <v>0</v>
          </cell>
          <cell r="L61">
            <v>44</v>
          </cell>
          <cell r="M61">
            <v>220</v>
          </cell>
          <cell r="N61" t="str">
            <v>np</v>
          </cell>
          <cell r="O61">
            <v>0</v>
          </cell>
          <cell r="U61">
            <v>0</v>
          </cell>
        </row>
        <row r="62">
          <cell r="C62" t="str">
            <v>Bayne, Justin M</v>
          </cell>
          <cell r="D62">
            <v>1980</v>
          </cell>
          <cell r="E62">
            <v>208</v>
          </cell>
          <cell r="H62">
            <v>46.5</v>
          </cell>
          <cell r="I62">
            <v>207.5</v>
          </cell>
          <cell r="J62" t="str">
            <v>np</v>
          </cell>
          <cell r="K62">
            <v>0</v>
          </cell>
          <cell r="L62" t="str">
            <v>np</v>
          </cell>
          <cell r="M62">
            <v>0</v>
          </cell>
          <cell r="N62" t="str">
            <v>np</v>
          </cell>
          <cell r="O62">
            <v>0</v>
          </cell>
          <cell r="U62">
            <v>207.5</v>
          </cell>
        </row>
        <row r="63">
          <cell r="C63" t="str">
            <v>Stearns, Matthew J</v>
          </cell>
          <cell r="D63">
            <v>1985</v>
          </cell>
          <cell r="E63">
            <v>208</v>
          </cell>
          <cell r="H63">
            <v>46.5</v>
          </cell>
          <cell r="I63">
            <v>207.5</v>
          </cell>
          <cell r="J63" t="str">
            <v>np</v>
          </cell>
          <cell r="K63">
            <v>0</v>
          </cell>
          <cell r="L63" t="str">
            <v>np</v>
          </cell>
          <cell r="M63">
            <v>0</v>
          </cell>
          <cell r="N63" t="str">
            <v>np</v>
          </cell>
          <cell r="O63">
            <v>0</v>
          </cell>
          <cell r="U63">
            <v>207.5</v>
          </cell>
        </row>
        <row r="64">
          <cell r="C64" t="str">
            <v>Mohacsy, Viktor*</v>
          </cell>
          <cell r="D64">
            <v>1976</v>
          </cell>
          <cell r="E64">
            <v>205</v>
          </cell>
          <cell r="H64" t="str">
            <v>np</v>
          </cell>
          <cell r="I64">
            <v>0</v>
          </cell>
          <cell r="J64">
            <v>47</v>
          </cell>
          <cell r="K64">
            <v>205</v>
          </cell>
          <cell r="L64" t="str">
            <v>np</v>
          </cell>
          <cell r="M64">
            <v>0</v>
          </cell>
          <cell r="N64" t="str">
            <v>np</v>
          </cell>
          <cell r="O64">
            <v>0</v>
          </cell>
          <cell r="U64">
            <v>0</v>
          </cell>
        </row>
        <row r="65">
          <cell r="C65" t="str">
            <v>DeMatteis, Jared</v>
          </cell>
          <cell r="D65">
            <v>1982</v>
          </cell>
          <cell r="E65">
            <v>200</v>
          </cell>
          <cell r="H65">
            <v>48</v>
          </cell>
          <cell r="I65">
            <v>200</v>
          </cell>
          <cell r="J65" t="str">
            <v>np</v>
          </cell>
          <cell r="K65">
            <v>0</v>
          </cell>
          <cell r="L65" t="str">
            <v>np</v>
          </cell>
          <cell r="M65">
            <v>0</v>
          </cell>
          <cell r="N65" t="str">
            <v>np</v>
          </cell>
          <cell r="O65">
            <v>0</v>
          </cell>
          <cell r="U65">
            <v>200</v>
          </cell>
        </row>
        <row r="67">
          <cell r="C67" t="str">
            <v>Group I International Points</v>
          </cell>
          <cell r="M67" t="str">
            <v>Place</v>
          </cell>
          <cell r="N67" t="str">
            <v>Points</v>
          </cell>
        </row>
        <row r="68">
          <cell r="C68" t="str">
            <v>Efstathiou, Evan</v>
          </cell>
          <cell r="D68" t="str">
            <v>Satellite, Orebro, SWE, 2/11/01 (SF=0.027)</v>
          </cell>
          <cell r="M68">
            <v>1</v>
          </cell>
          <cell r="N68">
            <v>27</v>
          </cell>
        </row>
        <row r="69">
          <cell r="C69" t="str">
            <v>Efstathiou, Evan</v>
          </cell>
          <cell r="D69" t="str">
            <v>Satellite, Edinburgh, GBR, 3/18/01 (SF=0.029)</v>
          </cell>
          <cell r="M69">
            <v>9</v>
          </cell>
          <cell r="N69">
            <v>14.445</v>
          </cell>
        </row>
        <row r="70">
          <cell r="C70" t="str">
            <v>Lee, Ivan</v>
          </cell>
          <cell r="D70" t="str">
            <v>Sr. "A", Moscow, RUS, 7/30/00 (SF=1.322)</v>
          </cell>
          <cell r="M70">
            <v>16</v>
          </cell>
          <cell r="N70">
            <v>661</v>
          </cell>
        </row>
        <row r="71">
          <cell r="C71" t="str">
            <v>Morehouse, Timothy</v>
          </cell>
          <cell r="D71" t="str">
            <v>Sr. "B", Koblenz, GER, 4/7/01 (SF=0.674)</v>
          </cell>
          <cell r="M71">
            <v>8</v>
          </cell>
          <cell r="N71">
            <v>461.69</v>
          </cell>
        </row>
        <row r="73">
          <cell r="C73" t="str">
            <v>Group II Points</v>
          </cell>
          <cell r="M73" t="str">
            <v>Place</v>
          </cell>
          <cell r="N73" t="str">
            <v>Points</v>
          </cell>
        </row>
        <row r="74">
          <cell r="C74" t="str">
            <v>Lee, Ivan</v>
          </cell>
          <cell r="D74" t="str">
            <v>Sr. "A", Madrid, ESP, 5/13/01 (SF=1.285)</v>
          </cell>
          <cell r="M74">
            <v>3</v>
          </cell>
          <cell r="N74">
            <v>1092.25</v>
          </cell>
        </row>
        <row r="75">
          <cell r="C75" t="str">
            <v>Raynaud, Herby</v>
          </cell>
          <cell r="D75" t="str">
            <v>Sr. "A", Madrid, ESP, 5/13/01 (SF=1.285)</v>
          </cell>
          <cell r="M75">
            <v>24</v>
          </cell>
          <cell r="N75">
            <v>404.775</v>
          </cell>
        </row>
        <row r="76">
          <cell r="C76" t="str">
            <v>Raynaud, Herby</v>
          </cell>
          <cell r="D76" t="str">
            <v>Sr. "A", Havana, CUB, 6/22/01 (SF=1.563)</v>
          </cell>
          <cell r="M76">
            <v>22</v>
          </cell>
          <cell r="N76">
            <v>507.975</v>
          </cell>
        </row>
        <row r="77">
          <cell r="C77" t="str">
            <v>Rogers, Jason</v>
          </cell>
          <cell r="D77" t="str">
            <v>Sr. "A", Madrid, ESP, 5/13/01 (SF=1.285)</v>
          </cell>
          <cell r="M77">
            <v>29</v>
          </cell>
          <cell r="N77">
            <v>372.65</v>
          </cell>
        </row>
        <row r="78">
          <cell r="C78" t="str">
            <v>Rogers, Jason</v>
          </cell>
          <cell r="D78" t="str">
            <v>Sr. "A", Havana, CUB, 6/22/01 (SF=1.563)</v>
          </cell>
          <cell r="M78">
            <v>31</v>
          </cell>
          <cell r="N78">
            <v>437.64</v>
          </cell>
        </row>
        <row r="79">
          <cell r="C79" t="str">
            <v>Smart, Keeth</v>
          </cell>
          <cell r="D79" t="str">
            <v>Sr. "A", Madrid, ESP, 5/13/01 (SF=1.285)</v>
          </cell>
          <cell r="M79">
            <v>15</v>
          </cell>
          <cell r="N79">
            <v>648.925</v>
          </cell>
        </row>
      </sheetData>
      <sheetData sheetId="3">
        <row r="1">
          <cell r="H1" t="str">
            <v>Dec 2000 DV1</v>
          </cell>
          <cell r="J1" t="str">
            <v>Jan 2001 DV1</v>
          </cell>
          <cell r="L1" t="str">
            <v>Apr 2001 DV1</v>
          </cell>
          <cell r="N1" t="str">
            <v>2001 DIV I</v>
          </cell>
          <cell r="P1" t="str">
            <v>Other Group I Points</v>
          </cell>
        </row>
        <row r="2">
          <cell r="H2" t="str">
            <v>Z1</v>
          </cell>
          <cell r="I2" t="str">
            <v>Dec 2000&lt;BR&gt;DV1&amp;nbsp;NAC%Dec 2001&lt;BR&gt;DV1&amp;nbsp;NAC</v>
          </cell>
          <cell r="J2" t="str">
            <v>Z1</v>
          </cell>
          <cell r="K2" t="str">
            <v>Jan 2001&lt;BR&gt;DV1&amp;nbsp;NAC%Jan 2002&lt;BR&gt;DV1&amp;nbsp;NAC</v>
          </cell>
          <cell r="L2" t="str">
            <v>Z1</v>
          </cell>
          <cell r="M2" t="str">
            <v>Apr 2001&lt;BR&gt;DV1&amp;nbsp;NAC%</v>
          </cell>
          <cell r="N2" t="str">
            <v>H</v>
          </cell>
          <cell r="O2" t="str">
            <v>2001&lt;BR&gt;DV1&amp;nbsp;NATLS%2002&lt;BR&gt;DV1&amp;nbsp;NATLS</v>
          </cell>
          <cell r="P2" t="str">
            <v>Other Group I Points</v>
          </cell>
        </row>
        <row r="3">
          <cell r="H3">
            <v>8</v>
          </cell>
          <cell r="I3">
            <v>19</v>
          </cell>
          <cell r="J3">
            <v>10</v>
          </cell>
          <cell r="K3">
            <v>19</v>
          </cell>
          <cell r="L3">
            <v>12</v>
          </cell>
          <cell r="M3">
            <v>19</v>
          </cell>
          <cell r="N3">
            <v>14</v>
          </cell>
          <cell r="O3">
            <v>10</v>
          </cell>
          <cell r="P3">
            <v>16</v>
          </cell>
        </row>
        <row r="4">
          <cell r="C4" t="str">
            <v>Leszko, Julia</v>
          </cell>
          <cell r="D4">
            <v>1969</v>
          </cell>
          <cell r="E4">
            <v>3205</v>
          </cell>
          <cell r="G4">
            <v>1075</v>
          </cell>
          <cell r="H4">
            <v>37</v>
          </cell>
          <cell r="I4">
            <v>255</v>
          </cell>
          <cell r="J4">
            <v>9</v>
          </cell>
          <cell r="K4">
            <v>620</v>
          </cell>
          <cell r="L4">
            <v>14</v>
          </cell>
          <cell r="M4">
            <v>510</v>
          </cell>
          <cell r="N4">
            <v>1</v>
          </cell>
          <cell r="O4">
            <v>1000</v>
          </cell>
          <cell r="U4">
            <v>255</v>
          </cell>
        </row>
        <row r="5">
          <cell r="C5" t="str">
            <v>Eim, Stephanie</v>
          </cell>
          <cell r="D5">
            <v>1977</v>
          </cell>
          <cell r="E5">
            <v>2702</v>
          </cell>
          <cell r="G5">
            <v>852.44</v>
          </cell>
          <cell r="H5">
            <v>2</v>
          </cell>
          <cell r="I5">
            <v>925</v>
          </cell>
          <cell r="J5">
            <v>2</v>
          </cell>
          <cell r="K5">
            <v>925</v>
          </cell>
          <cell r="L5" t="str">
            <v>np</v>
          </cell>
          <cell r="M5">
            <v>0</v>
          </cell>
          <cell r="N5" t="str">
            <v>np</v>
          </cell>
          <cell r="O5">
            <v>0</v>
          </cell>
          <cell r="U5">
            <v>925</v>
          </cell>
        </row>
        <row r="6">
          <cell r="C6" t="str">
            <v>Spilman, Elisabeth</v>
          </cell>
          <cell r="D6">
            <v>1969</v>
          </cell>
          <cell r="E6">
            <v>2630</v>
          </cell>
          <cell r="G6">
            <v>560</v>
          </cell>
          <cell r="H6">
            <v>21</v>
          </cell>
          <cell r="I6">
            <v>395</v>
          </cell>
          <cell r="J6" t="str">
            <v>np</v>
          </cell>
          <cell r="K6">
            <v>0</v>
          </cell>
          <cell r="L6">
            <v>5</v>
          </cell>
          <cell r="M6">
            <v>755</v>
          </cell>
          <cell r="N6">
            <v>2</v>
          </cell>
          <cell r="O6">
            <v>920</v>
          </cell>
          <cell r="U6">
            <v>395</v>
          </cell>
        </row>
        <row r="7">
          <cell r="C7" t="str">
            <v>James, Kamara</v>
          </cell>
          <cell r="D7">
            <v>1984</v>
          </cell>
          <cell r="E7">
            <v>2545</v>
          </cell>
          <cell r="H7">
            <v>8</v>
          </cell>
          <cell r="I7">
            <v>695</v>
          </cell>
          <cell r="J7">
            <v>10</v>
          </cell>
          <cell r="K7">
            <v>605</v>
          </cell>
          <cell r="L7">
            <v>1</v>
          </cell>
          <cell r="M7">
            <v>1000</v>
          </cell>
          <cell r="N7">
            <v>3</v>
          </cell>
          <cell r="O7">
            <v>850</v>
          </cell>
          <cell r="P7">
            <v>-586.56</v>
          </cell>
          <cell r="U7">
            <v>695</v>
          </cell>
        </row>
        <row r="8">
          <cell r="C8" t="str">
            <v>Burke, Jessica</v>
          </cell>
          <cell r="D8">
            <v>1980</v>
          </cell>
          <cell r="E8">
            <v>2435</v>
          </cell>
          <cell r="H8">
            <v>5</v>
          </cell>
          <cell r="I8">
            <v>755</v>
          </cell>
          <cell r="J8">
            <v>3</v>
          </cell>
          <cell r="K8">
            <v>840</v>
          </cell>
          <cell r="L8">
            <v>3</v>
          </cell>
          <cell r="M8">
            <v>840</v>
          </cell>
          <cell r="N8" t="str">
            <v>np</v>
          </cell>
          <cell r="O8">
            <v>0</v>
          </cell>
          <cell r="U8">
            <v>755</v>
          </cell>
        </row>
        <row r="9">
          <cell r="C9" t="str">
            <v>Suchorski, Kristin</v>
          </cell>
          <cell r="D9">
            <v>1975</v>
          </cell>
          <cell r="E9">
            <v>2050</v>
          </cell>
          <cell r="H9">
            <v>6</v>
          </cell>
          <cell r="I9">
            <v>735</v>
          </cell>
          <cell r="J9">
            <v>11</v>
          </cell>
          <cell r="K9">
            <v>590</v>
          </cell>
          <cell r="L9">
            <v>9</v>
          </cell>
          <cell r="M9">
            <v>620</v>
          </cell>
          <cell r="N9">
            <v>6</v>
          </cell>
          <cell r="O9">
            <v>695</v>
          </cell>
          <cell r="P9">
            <v>-176.13</v>
          </cell>
          <cell r="U9">
            <v>735</v>
          </cell>
        </row>
        <row r="10">
          <cell r="C10" t="str">
            <v>Miller, Margo</v>
          </cell>
          <cell r="D10">
            <v>1949</v>
          </cell>
          <cell r="E10">
            <v>1847</v>
          </cell>
          <cell r="H10">
            <v>17</v>
          </cell>
          <cell r="I10">
            <v>415</v>
          </cell>
          <cell r="J10">
            <v>5</v>
          </cell>
          <cell r="K10">
            <v>755</v>
          </cell>
          <cell r="L10">
            <v>11</v>
          </cell>
          <cell r="M10">
            <v>590</v>
          </cell>
          <cell r="N10">
            <v>15</v>
          </cell>
          <cell r="O10">
            <v>502</v>
          </cell>
          <cell r="U10">
            <v>415</v>
          </cell>
        </row>
        <row r="11">
          <cell r="C11" t="str">
            <v>Schneider, Ruth</v>
          </cell>
          <cell r="D11">
            <v>1985</v>
          </cell>
          <cell r="E11">
            <v>1741</v>
          </cell>
          <cell r="H11">
            <v>35</v>
          </cell>
          <cell r="I11">
            <v>265</v>
          </cell>
          <cell r="J11">
            <v>26</v>
          </cell>
          <cell r="K11">
            <v>310</v>
          </cell>
          <cell r="L11">
            <v>2</v>
          </cell>
          <cell r="M11">
            <v>925</v>
          </cell>
          <cell r="N11">
            <v>13</v>
          </cell>
          <cell r="O11">
            <v>506</v>
          </cell>
          <cell r="U11">
            <v>265</v>
          </cell>
        </row>
        <row r="12">
          <cell r="C12" t="str">
            <v>Leighton, Eleanor T</v>
          </cell>
          <cell r="D12">
            <v>1984</v>
          </cell>
          <cell r="E12">
            <v>1710</v>
          </cell>
          <cell r="H12">
            <v>16</v>
          </cell>
          <cell r="I12">
            <v>480</v>
          </cell>
          <cell r="J12">
            <v>15</v>
          </cell>
          <cell r="K12">
            <v>495</v>
          </cell>
          <cell r="L12">
            <v>6</v>
          </cell>
          <cell r="M12">
            <v>735</v>
          </cell>
          <cell r="N12">
            <v>31</v>
          </cell>
          <cell r="O12">
            <v>277</v>
          </cell>
          <cell r="U12">
            <v>480</v>
          </cell>
        </row>
        <row r="13">
          <cell r="C13" t="str">
            <v>Tar, Marie-Sophie</v>
          </cell>
          <cell r="D13">
            <v>1973</v>
          </cell>
          <cell r="E13">
            <v>1705</v>
          </cell>
          <cell r="H13">
            <v>9</v>
          </cell>
          <cell r="I13">
            <v>620</v>
          </cell>
          <cell r="J13">
            <v>23</v>
          </cell>
          <cell r="K13">
            <v>385</v>
          </cell>
          <cell r="L13" t="str">
            <v>np</v>
          </cell>
          <cell r="M13">
            <v>0</v>
          </cell>
          <cell r="N13">
            <v>5</v>
          </cell>
          <cell r="O13">
            <v>700</v>
          </cell>
          <cell r="U13">
            <v>620</v>
          </cell>
        </row>
        <row r="14">
          <cell r="C14" t="str">
            <v>Zimmermann, Felicia</v>
          </cell>
          <cell r="D14">
            <v>1975</v>
          </cell>
          <cell r="E14">
            <v>1695</v>
          </cell>
          <cell r="H14">
            <v>1</v>
          </cell>
          <cell r="I14">
            <v>1000</v>
          </cell>
          <cell r="J14" t="str">
            <v>np</v>
          </cell>
          <cell r="K14">
            <v>0</v>
          </cell>
          <cell r="L14">
            <v>8</v>
          </cell>
          <cell r="M14">
            <v>695</v>
          </cell>
          <cell r="N14" t="str">
            <v>np</v>
          </cell>
          <cell r="O14">
            <v>0</v>
          </cell>
          <cell r="U14">
            <v>1000</v>
          </cell>
        </row>
        <row r="15">
          <cell r="C15" t="str">
            <v>Campbell, Lindsay</v>
          </cell>
          <cell r="D15">
            <v>1981</v>
          </cell>
          <cell r="E15">
            <v>1561</v>
          </cell>
          <cell r="H15">
            <v>7</v>
          </cell>
          <cell r="I15">
            <v>715</v>
          </cell>
          <cell r="J15">
            <v>14</v>
          </cell>
          <cell r="K15">
            <v>510</v>
          </cell>
          <cell r="L15" t="str">
            <v>np</v>
          </cell>
          <cell r="M15">
            <v>0</v>
          </cell>
          <cell r="N15">
            <v>24</v>
          </cell>
          <cell r="O15">
            <v>336</v>
          </cell>
          <cell r="U15">
            <v>715</v>
          </cell>
        </row>
        <row r="16">
          <cell r="C16" t="str">
            <v>Szarwark, Case</v>
          </cell>
          <cell r="D16">
            <v>1984</v>
          </cell>
          <cell r="E16">
            <v>1475</v>
          </cell>
          <cell r="H16">
            <v>27</v>
          </cell>
          <cell r="I16">
            <v>305</v>
          </cell>
          <cell r="J16">
            <v>16</v>
          </cell>
          <cell r="K16">
            <v>480</v>
          </cell>
          <cell r="L16" t="str">
            <v>np</v>
          </cell>
          <cell r="M16">
            <v>0</v>
          </cell>
          <cell r="N16">
            <v>7</v>
          </cell>
          <cell r="O16">
            <v>690</v>
          </cell>
          <cell r="U16">
            <v>305</v>
          </cell>
        </row>
        <row r="17">
          <cell r="C17" t="str">
            <v>McGlade, Jasmine A</v>
          </cell>
          <cell r="D17">
            <v>1985</v>
          </cell>
          <cell r="E17">
            <v>1460</v>
          </cell>
          <cell r="H17">
            <v>11</v>
          </cell>
          <cell r="I17">
            <v>590</v>
          </cell>
          <cell r="J17">
            <v>13</v>
          </cell>
          <cell r="K17">
            <v>525</v>
          </cell>
          <cell r="L17" t="str">
            <v>np</v>
          </cell>
          <cell r="M17">
            <v>0</v>
          </cell>
          <cell r="N17">
            <v>19.5</v>
          </cell>
          <cell r="O17">
            <v>345</v>
          </cell>
          <cell r="U17">
            <v>590</v>
          </cell>
        </row>
        <row r="18">
          <cell r="C18" t="str">
            <v>Lawrence, Maya A</v>
          </cell>
          <cell r="D18">
            <v>1980</v>
          </cell>
          <cell r="E18">
            <v>1305</v>
          </cell>
          <cell r="H18">
            <v>33.5</v>
          </cell>
          <cell r="I18">
            <v>272.5</v>
          </cell>
          <cell r="J18">
            <v>30</v>
          </cell>
          <cell r="K18">
            <v>290</v>
          </cell>
          <cell r="L18">
            <v>16</v>
          </cell>
          <cell r="M18">
            <v>480</v>
          </cell>
          <cell r="N18">
            <v>9</v>
          </cell>
          <cell r="O18">
            <v>535</v>
          </cell>
          <cell r="P18">
            <v>-234.27</v>
          </cell>
          <cell r="U18">
            <v>272.5</v>
          </cell>
        </row>
        <row r="19">
          <cell r="C19" t="str">
            <v>Walton, Kerry</v>
          </cell>
          <cell r="D19">
            <v>1982</v>
          </cell>
          <cell r="E19">
            <v>1248</v>
          </cell>
          <cell r="H19" t="str">
            <v>np</v>
          </cell>
          <cell r="I19">
            <v>0</v>
          </cell>
          <cell r="J19">
            <v>7</v>
          </cell>
          <cell r="K19">
            <v>715</v>
          </cell>
          <cell r="L19" t="str">
            <v>np</v>
          </cell>
          <cell r="M19">
            <v>0</v>
          </cell>
          <cell r="N19">
            <v>10</v>
          </cell>
          <cell r="O19">
            <v>533</v>
          </cell>
          <cell r="U19">
            <v>0</v>
          </cell>
        </row>
        <row r="20">
          <cell r="C20" t="str">
            <v>Harris, Caitlin</v>
          </cell>
          <cell r="D20">
            <v>1984</v>
          </cell>
          <cell r="E20">
            <v>1239</v>
          </cell>
          <cell r="H20">
            <v>19</v>
          </cell>
          <cell r="I20">
            <v>405</v>
          </cell>
          <cell r="J20">
            <v>27</v>
          </cell>
          <cell r="K20">
            <v>305</v>
          </cell>
          <cell r="L20" t="str">
            <v>np</v>
          </cell>
          <cell r="M20">
            <v>0</v>
          </cell>
          <cell r="N20">
            <v>12</v>
          </cell>
          <cell r="O20">
            <v>529</v>
          </cell>
          <cell r="U20">
            <v>405</v>
          </cell>
        </row>
        <row r="21">
          <cell r="C21" t="str">
            <v>Schirtz, Alli M</v>
          </cell>
          <cell r="D21">
            <v>1986</v>
          </cell>
          <cell r="E21">
            <v>1215</v>
          </cell>
          <cell r="H21" t="str">
            <v>np</v>
          </cell>
          <cell r="I21">
            <v>0</v>
          </cell>
          <cell r="J21" t="str">
            <v>np</v>
          </cell>
          <cell r="K21">
            <v>0</v>
          </cell>
          <cell r="L21">
            <v>7</v>
          </cell>
          <cell r="M21">
            <v>715</v>
          </cell>
          <cell r="N21">
            <v>16</v>
          </cell>
          <cell r="O21">
            <v>500</v>
          </cell>
          <cell r="U21">
            <v>0</v>
          </cell>
        </row>
        <row r="22">
          <cell r="C22" t="str">
            <v>Johnson, Raven</v>
          </cell>
          <cell r="D22">
            <v>1976</v>
          </cell>
          <cell r="E22">
            <v>1194</v>
          </cell>
          <cell r="H22">
            <v>31</v>
          </cell>
          <cell r="I22">
            <v>285</v>
          </cell>
          <cell r="J22">
            <v>19</v>
          </cell>
          <cell r="K22">
            <v>405</v>
          </cell>
          <cell r="L22" t="str">
            <v>np</v>
          </cell>
          <cell r="M22">
            <v>0</v>
          </cell>
          <cell r="N22">
            <v>14</v>
          </cell>
          <cell r="O22">
            <v>504</v>
          </cell>
          <cell r="P22">
            <v>-262.45</v>
          </cell>
          <cell r="U22">
            <v>285</v>
          </cell>
        </row>
        <row r="23">
          <cell r="C23" t="str">
            <v>Rudkin, Kate</v>
          </cell>
          <cell r="D23">
            <v>1981</v>
          </cell>
          <cell r="E23">
            <v>1155</v>
          </cell>
          <cell r="H23">
            <v>3</v>
          </cell>
          <cell r="I23">
            <v>840</v>
          </cell>
          <cell r="J23">
            <v>25</v>
          </cell>
          <cell r="K23">
            <v>315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U23">
            <v>840</v>
          </cell>
        </row>
        <row r="24">
          <cell r="C24" t="str">
            <v>Gilker, Daisy D</v>
          </cell>
          <cell r="D24">
            <v>1971</v>
          </cell>
          <cell r="E24">
            <v>1140</v>
          </cell>
          <cell r="H24">
            <v>30</v>
          </cell>
          <cell r="I24">
            <v>290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>
            <v>3</v>
          </cell>
          <cell r="O24">
            <v>850</v>
          </cell>
          <cell r="U24">
            <v>290</v>
          </cell>
        </row>
        <row r="25">
          <cell r="C25" t="str">
            <v>Lisagor, Jessica</v>
          </cell>
          <cell r="D25">
            <v>1979</v>
          </cell>
          <cell r="E25">
            <v>1080</v>
          </cell>
          <cell r="H25">
            <v>40</v>
          </cell>
          <cell r="I25">
            <v>240</v>
          </cell>
          <cell r="J25" t="str">
            <v>np</v>
          </cell>
          <cell r="K25">
            <v>0</v>
          </cell>
          <cell r="L25">
            <v>3</v>
          </cell>
          <cell r="M25">
            <v>840</v>
          </cell>
          <cell r="N25" t="str">
            <v>np</v>
          </cell>
          <cell r="O25">
            <v>0</v>
          </cell>
          <cell r="U25">
            <v>240</v>
          </cell>
        </row>
        <row r="26">
          <cell r="C26" t="str">
            <v>Wertz, Janet L</v>
          </cell>
          <cell r="D26">
            <v>1976</v>
          </cell>
          <cell r="E26">
            <v>1070</v>
          </cell>
          <cell r="H26">
            <v>12</v>
          </cell>
          <cell r="I26">
            <v>575</v>
          </cell>
          <cell r="J26" t="str">
            <v>np</v>
          </cell>
          <cell r="K26">
            <v>0</v>
          </cell>
          <cell r="L26">
            <v>15</v>
          </cell>
          <cell r="M26">
            <v>495</v>
          </cell>
          <cell r="N26" t="str">
            <v>np</v>
          </cell>
          <cell r="O26">
            <v>0</v>
          </cell>
          <cell r="U26">
            <v>575</v>
          </cell>
        </row>
        <row r="27">
          <cell r="C27" t="str">
            <v>Stevens, Arlene</v>
          </cell>
          <cell r="D27">
            <v>1981</v>
          </cell>
          <cell r="E27">
            <v>1015</v>
          </cell>
          <cell r="H27">
            <v>32</v>
          </cell>
          <cell r="I27">
            <v>280</v>
          </cell>
          <cell r="J27">
            <v>6</v>
          </cell>
          <cell r="K27">
            <v>735</v>
          </cell>
          <cell r="L27" t="str">
            <v>np</v>
          </cell>
          <cell r="M27">
            <v>0</v>
          </cell>
          <cell r="N27" t="str">
            <v>np</v>
          </cell>
          <cell r="O27">
            <v>0</v>
          </cell>
          <cell r="U27">
            <v>280</v>
          </cell>
        </row>
        <row r="28">
          <cell r="C28" t="str">
            <v>Tolley, Toby</v>
          </cell>
          <cell r="D28">
            <v>1965</v>
          </cell>
          <cell r="E28">
            <v>947</v>
          </cell>
          <cell r="H28">
            <v>28</v>
          </cell>
          <cell r="I28">
            <v>300</v>
          </cell>
          <cell r="J28">
            <v>46</v>
          </cell>
          <cell r="K28">
            <v>210</v>
          </cell>
          <cell r="L28">
            <v>24</v>
          </cell>
          <cell r="M28">
            <v>380</v>
          </cell>
          <cell r="N28" t="str">
            <v>np</v>
          </cell>
          <cell r="O28">
            <v>0</v>
          </cell>
          <cell r="P28">
            <v>-266.975</v>
          </cell>
          <cell r="U28">
            <v>300</v>
          </cell>
        </row>
        <row r="29">
          <cell r="C29" t="str">
            <v>Mummery, Alexandra</v>
          </cell>
          <cell r="D29">
            <v>1973</v>
          </cell>
          <cell r="E29">
            <v>915</v>
          </cell>
          <cell r="H29">
            <v>13</v>
          </cell>
          <cell r="I29">
            <v>525</v>
          </cell>
          <cell r="J29">
            <v>22</v>
          </cell>
          <cell r="K29">
            <v>390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U29">
            <v>525</v>
          </cell>
        </row>
        <row r="30">
          <cell r="C30" t="str">
            <v>Korb, Erica M</v>
          </cell>
          <cell r="D30">
            <v>1983</v>
          </cell>
          <cell r="E30">
            <v>865</v>
          </cell>
          <cell r="H30" t="str">
            <v>np</v>
          </cell>
          <cell r="I30">
            <v>0</v>
          </cell>
          <cell r="J30" t="str">
            <v>np</v>
          </cell>
          <cell r="K30">
            <v>0</v>
          </cell>
          <cell r="L30">
            <v>13</v>
          </cell>
          <cell r="M30">
            <v>525</v>
          </cell>
          <cell r="N30">
            <v>22</v>
          </cell>
          <cell r="O30">
            <v>340</v>
          </cell>
          <cell r="U30">
            <v>0</v>
          </cell>
        </row>
        <row r="31">
          <cell r="C31" t="str">
            <v>Chin, Meredith M</v>
          </cell>
          <cell r="D31">
            <v>1982</v>
          </cell>
          <cell r="E31">
            <v>858</v>
          </cell>
          <cell r="H31">
            <v>26</v>
          </cell>
          <cell r="I31">
            <v>310</v>
          </cell>
          <cell r="J31">
            <v>48</v>
          </cell>
          <cell r="K31">
            <v>200</v>
          </cell>
          <cell r="L31" t="str">
            <v>np</v>
          </cell>
          <cell r="M31">
            <v>0</v>
          </cell>
          <cell r="N31">
            <v>18</v>
          </cell>
          <cell r="O31">
            <v>348</v>
          </cell>
          <cell r="U31">
            <v>310</v>
          </cell>
        </row>
        <row r="32">
          <cell r="C32" t="str">
            <v>Byerts, Keri L</v>
          </cell>
          <cell r="D32">
            <v>1987</v>
          </cell>
          <cell r="E32">
            <v>831</v>
          </cell>
          <cell r="H32" t="str">
            <v>np</v>
          </cell>
          <cell r="I32">
            <v>0</v>
          </cell>
          <cell r="J32">
            <v>28</v>
          </cell>
          <cell r="K32">
            <v>300</v>
          </cell>
          <cell r="L32" t="str">
            <v>np</v>
          </cell>
          <cell r="M32">
            <v>0</v>
          </cell>
          <cell r="N32">
            <v>11</v>
          </cell>
          <cell r="O32">
            <v>531</v>
          </cell>
          <cell r="U32">
            <v>0</v>
          </cell>
        </row>
        <row r="33">
          <cell r="C33" t="str">
            <v>Fortune, Amy M</v>
          </cell>
          <cell r="D33">
            <v>1961</v>
          </cell>
          <cell r="E33">
            <v>685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 t="str">
            <v>np</v>
          </cell>
          <cell r="M33">
            <v>0</v>
          </cell>
          <cell r="N33">
            <v>8</v>
          </cell>
          <cell r="O33">
            <v>685</v>
          </cell>
          <cell r="U33">
            <v>0</v>
          </cell>
        </row>
        <row r="34">
          <cell r="C34" t="str">
            <v>Jacobson, Raelyn</v>
          </cell>
          <cell r="D34">
            <v>1984</v>
          </cell>
          <cell r="E34">
            <v>680</v>
          </cell>
          <cell r="H34">
            <v>23</v>
          </cell>
          <cell r="I34">
            <v>385</v>
          </cell>
          <cell r="J34">
            <v>29</v>
          </cell>
          <cell r="K34">
            <v>295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U34">
            <v>385</v>
          </cell>
        </row>
        <row r="35">
          <cell r="C35" t="str">
            <v>Burrill, Elia S</v>
          </cell>
          <cell r="D35">
            <v>1981</v>
          </cell>
          <cell r="E35">
            <v>655</v>
          </cell>
          <cell r="H35">
            <v>36</v>
          </cell>
          <cell r="I35">
            <v>260</v>
          </cell>
          <cell r="J35" t="str">
            <v>np</v>
          </cell>
          <cell r="K35">
            <v>0</v>
          </cell>
          <cell r="L35">
            <v>21</v>
          </cell>
          <cell r="M35">
            <v>395</v>
          </cell>
          <cell r="N35" t="str">
            <v>np</v>
          </cell>
          <cell r="O35">
            <v>0</v>
          </cell>
          <cell r="U35">
            <v>260</v>
          </cell>
        </row>
        <row r="36">
          <cell r="C36" t="str">
            <v>Obenchain, Janel</v>
          </cell>
          <cell r="D36">
            <v>1969</v>
          </cell>
          <cell r="E36">
            <v>633</v>
          </cell>
          <cell r="H36">
            <v>29</v>
          </cell>
          <cell r="I36">
            <v>295</v>
          </cell>
          <cell r="J36" t="str">
            <v>np</v>
          </cell>
          <cell r="K36">
            <v>0</v>
          </cell>
          <cell r="L36" t="str">
            <v>np</v>
          </cell>
          <cell r="M36">
            <v>0</v>
          </cell>
          <cell r="N36">
            <v>23</v>
          </cell>
          <cell r="O36">
            <v>338</v>
          </cell>
          <cell r="U36">
            <v>295</v>
          </cell>
        </row>
        <row r="37">
          <cell r="C37" t="str">
            <v>Hohensee, Kira L</v>
          </cell>
          <cell r="D37">
            <v>1983</v>
          </cell>
          <cell r="E37">
            <v>580</v>
          </cell>
          <cell r="H37" t="str">
            <v>np</v>
          </cell>
          <cell r="I37">
            <v>0</v>
          </cell>
          <cell r="J37">
            <v>41</v>
          </cell>
          <cell r="K37">
            <v>235</v>
          </cell>
          <cell r="L37" t="str">
            <v>np</v>
          </cell>
          <cell r="M37">
            <v>0</v>
          </cell>
          <cell r="N37">
            <v>19.5</v>
          </cell>
          <cell r="O37">
            <v>345</v>
          </cell>
          <cell r="U37">
            <v>0</v>
          </cell>
        </row>
        <row r="38">
          <cell r="C38" t="str">
            <v>Naray-Davey, Szilvia *</v>
          </cell>
          <cell r="D38">
            <v>1972</v>
          </cell>
          <cell r="E38">
            <v>490</v>
          </cell>
          <cell r="H38">
            <v>41</v>
          </cell>
          <cell r="I38">
            <v>235</v>
          </cell>
          <cell r="J38">
            <v>37</v>
          </cell>
          <cell r="K38">
            <v>255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U38">
            <v>235</v>
          </cell>
        </row>
        <row r="39">
          <cell r="C39" t="str">
            <v>Gearhart, Sherice</v>
          </cell>
          <cell r="D39">
            <v>1984</v>
          </cell>
          <cell r="E39">
            <v>460</v>
          </cell>
          <cell r="H39">
            <v>45</v>
          </cell>
          <cell r="I39">
            <v>215</v>
          </cell>
          <cell r="J39">
            <v>39</v>
          </cell>
          <cell r="K39">
            <v>245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U39">
            <v>215</v>
          </cell>
        </row>
        <row r="40">
          <cell r="C40" t="str">
            <v>Kosmala, Margaret C</v>
          </cell>
          <cell r="D40">
            <v>1978</v>
          </cell>
          <cell r="E40">
            <v>415</v>
          </cell>
          <cell r="H40" t="str">
            <v>np</v>
          </cell>
          <cell r="I40">
            <v>0</v>
          </cell>
          <cell r="J40" t="str">
            <v>np</v>
          </cell>
          <cell r="K40">
            <v>0</v>
          </cell>
          <cell r="L40">
            <v>17</v>
          </cell>
          <cell r="M40">
            <v>415</v>
          </cell>
          <cell r="N40" t="str">
            <v>np</v>
          </cell>
          <cell r="O40">
            <v>0</v>
          </cell>
          <cell r="U40">
            <v>0</v>
          </cell>
        </row>
        <row r="41">
          <cell r="C41" t="str">
            <v>Frye, Mary</v>
          </cell>
          <cell r="D41">
            <v>1959</v>
          </cell>
          <cell r="E41">
            <v>410</v>
          </cell>
          <cell r="H41">
            <v>18</v>
          </cell>
          <cell r="I41">
            <v>410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U41">
            <v>410</v>
          </cell>
        </row>
        <row r="42">
          <cell r="C42" t="str">
            <v>Korony, Julia G*</v>
          </cell>
          <cell r="D42">
            <v>1979</v>
          </cell>
          <cell r="E42">
            <v>410</v>
          </cell>
          <cell r="H42" t="str">
            <v>np</v>
          </cell>
          <cell r="I42">
            <v>0</v>
          </cell>
          <cell r="J42">
            <v>18</v>
          </cell>
          <cell r="K42">
            <v>410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U42">
            <v>0</v>
          </cell>
        </row>
        <row r="43">
          <cell r="C43" t="str">
            <v>Wilder, Erica T</v>
          </cell>
          <cell r="D43">
            <v>1978</v>
          </cell>
          <cell r="E43">
            <v>410</v>
          </cell>
          <cell r="H43" t="str">
            <v>np</v>
          </cell>
          <cell r="I43">
            <v>0</v>
          </cell>
          <cell r="J43" t="str">
            <v>np</v>
          </cell>
          <cell r="K43">
            <v>0</v>
          </cell>
          <cell r="L43">
            <v>18</v>
          </cell>
          <cell r="M43">
            <v>410</v>
          </cell>
          <cell r="N43" t="str">
            <v>np</v>
          </cell>
          <cell r="O43">
            <v>0</v>
          </cell>
          <cell r="U43">
            <v>0</v>
          </cell>
        </row>
        <row r="44">
          <cell r="C44" t="str">
            <v>Brodsky, Anya G</v>
          </cell>
          <cell r="D44">
            <v>1981</v>
          </cell>
          <cell r="E44">
            <v>400</v>
          </cell>
          <cell r="H44" t="str">
            <v>np</v>
          </cell>
          <cell r="I44">
            <v>0</v>
          </cell>
          <cell r="J44">
            <v>20</v>
          </cell>
          <cell r="K44">
            <v>400</v>
          </cell>
          <cell r="L44" t="str">
            <v>np</v>
          </cell>
          <cell r="M44">
            <v>0</v>
          </cell>
          <cell r="N44" t="str">
            <v>np</v>
          </cell>
          <cell r="O44">
            <v>0</v>
          </cell>
          <cell r="U44">
            <v>0</v>
          </cell>
        </row>
        <row r="45">
          <cell r="C45" t="str">
            <v>Ehmann, Rachel E</v>
          </cell>
          <cell r="D45">
            <v>1985</v>
          </cell>
          <cell r="E45">
            <v>390</v>
          </cell>
          <cell r="H45" t="str">
            <v>np</v>
          </cell>
          <cell r="I45">
            <v>0</v>
          </cell>
          <cell r="J45" t="str">
            <v>np</v>
          </cell>
          <cell r="K45">
            <v>0</v>
          </cell>
          <cell r="L45">
            <v>22</v>
          </cell>
          <cell r="M45">
            <v>390</v>
          </cell>
          <cell r="N45" t="str">
            <v>np</v>
          </cell>
          <cell r="O45">
            <v>0</v>
          </cell>
          <cell r="U45">
            <v>0</v>
          </cell>
        </row>
        <row r="46">
          <cell r="C46" t="str">
            <v>Fox, Paige</v>
          </cell>
          <cell r="D46">
            <v>1970</v>
          </cell>
          <cell r="E46">
            <v>385</v>
          </cell>
          <cell r="H46" t="str">
            <v>np</v>
          </cell>
          <cell r="I46">
            <v>0</v>
          </cell>
          <cell r="J46" t="str">
            <v>np</v>
          </cell>
          <cell r="K46">
            <v>0</v>
          </cell>
          <cell r="L46">
            <v>23</v>
          </cell>
          <cell r="M46">
            <v>385</v>
          </cell>
          <cell r="N46" t="str">
            <v>np</v>
          </cell>
          <cell r="O46">
            <v>0</v>
          </cell>
          <cell r="U46">
            <v>0</v>
          </cell>
        </row>
        <row r="47">
          <cell r="C47" t="str">
            <v>Orlando, Amy E</v>
          </cell>
          <cell r="D47">
            <v>1985</v>
          </cell>
          <cell r="E47">
            <v>380</v>
          </cell>
          <cell r="H47">
            <v>24</v>
          </cell>
          <cell r="I47">
            <v>380</v>
          </cell>
          <cell r="J47" t="str">
            <v>np</v>
          </cell>
          <cell r="K47">
            <v>0</v>
          </cell>
          <cell r="L47" t="str">
            <v>np</v>
          </cell>
          <cell r="M47">
            <v>0</v>
          </cell>
          <cell r="N47" t="str">
            <v>np</v>
          </cell>
          <cell r="O47">
            <v>0</v>
          </cell>
          <cell r="U47">
            <v>380</v>
          </cell>
        </row>
        <row r="48">
          <cell r="C48" t="str">
            <v>Fling, Monica M</v>
          </cell>
          <cell r="D48">
            <v>1975</v>
          </cell>
          <cell r="E48">
            <v>350</v>
          </cell>
          <cell r="H48" t="str">
            <v>np</v>
          </cell>
          <cell r="I48">
            <v>0</v>
          </cell>
          <cell r="J48" t="str">
            <v>np</v>
          </cell>
          <cell r="K48">
            <v>0</v>
          </cell>
          <cell r="L48" t="str">
            <v>np</v>
          </cell>
          <cell r="M48">
            <v>0</v>
          </cell>
          <cell r="N48">
            <v>17</v>
          </cell>
          <cell r="O48">
            <v>350</v>
          </cell>
          <cell r="U48">
            <v>0</v>
          </cell>
        </row>
        <row r="49">
          <cell r="C49" t="str">
            <v>Athanas, Elizabeth</v>
          </cell>
          <cell r="D49">
            <v>1980</v>
          </cell>
          <cell r="E49">
            <v>285</v>
          </cell>
          <cell r="H49" t="str">
            <v>np</v>
          </cell>
          <cell r="I49">
            <v>0</v>
          </cell>
          <cell r="J49">
            <v>31</v>
          </cell>
          <cell r="K49">
            <v>285</v>
          </cell>
          <cell r="L49" t="str">
            <v>np</v>
          </cell>
          <cell r="M49">
            <v>0</v>
          </cell>
          <cell r="N49" t="str">
            <v>np</v>
          </cell>
          <cell r="O49">
            <v>0</v>
          </cell>
          <cell r="U49">
            <v>0</v>
          </cell>
        </row>
        <row r="50">
          <cell r="C50" t="str">
            <v>Kercsmar, Anne B</v>
          </cell>
          <cell r="D50">
            <v>1985</v>
          </cell>
          <cell r="E50">
            <v>280</v>
          </cell>
          <cell r="H50" t="str">
            <v>np</v>
          </cell>
          <cell r="I50">
            <v>0</v>
          </cell>
          <cell r="J50">
            <v>32</v>
          </cell>
          <cell r="K50">
            <v>280</v>
          </cell>
          <cell r="L50" t="str">
            <v>np</v>
          </cell>
          <cell r="M50">
            <v>0</v>
          </cell>
          <cell r="N50" t="str">
            <v>np</v>
          </cell>
          <cell r="O50">
            <v>0</v>
          </cell>
          <cell r="U50">
            <v>0</v>
          </cell>
        </row>
        <row r="51">
          <cell r="C51" t="str">
            <v>Linton, Kimberly B</v>
          </cell>
          <cell r="D51">
            <v>1981</v>
          </cell>
          <cell r="E51">
            <v>275</v>
          </cell>
          <cell r="H51" t="str">
            <v>np</v>
          </cell>
          <cell r="I51">
            <v>0</v>
          </cell>
          <cell r="J51">
            <v>33</v>
          </cell>
          <cell r="K51">
            <v>275</v>
          </cell>
          <cell r="L51" t="str">
            <v>np</v>
          </cell>
          <cell r="M51">
            <v>0</v>
          </cell>
          <cell r="N51" t="str">
            <v>np</v>
          </cell>
          <cell r="O51">
            <v>0</v>
          </cell>
          <cell r="U51">
            <v>0</v>
          </cell>
        </row>
        <row r="52">
          <cell r="C52" t="str">
            <v>McGarry, Erin Laine</v>
          </cell>
          <cell r="D52">
            <v>1985</v>
          </cell>
          <cell r="E52">
            <v>273</v>
          </cell>
          <cell r="H52">
            <v>33.5</v>
          </cell>
          <cell r="I52">
            <v>272.5</v>
          </cell>
          <cell r="J52" t="str">
            <v>np</v>
          </cell>
          <cell r="K52">
            <v>0</v>
          </cell>
          <cell r="L52" t="str">
            <v>np</v>
          </cell>
          <cell r="M52">
            <v>0</v>
          </cell>
          <cell r="N52" t="str">
            <v>np</v>
          </cell>
          <cell r="O52">
            <v>0</v>
          </cell>
          <cell r="U52">
            <v>272.5</v>
          </cell>
        </row>
        <row r="53">
          <cell r="C53" t="str">
            <v>Ambort, Chelsea A</v>
          </cell>
          <cell r="D53">
            <v>1985</v>
          </cell>
          <cell r="E53">
            <v>260</v>
          </cell>
          <cell r="H53" t="str">
            <v>np</v>
          </cell>
          <cell r="I53">
            <v>0</v>
          </cell>
          <cell r="J53">
            <v>36</v>
          </cell>
          <cell r="K53">
            <v>260</v>
          </cell>
          <cell r="L53" t="str">
            <v>np</v>
          </cell>
          <cell r="M53">
            <v>0</v>
          </cell>
          <cell r="N53" t="str">
            <v>np</v>
          </cell>
          <cell r="O53">
            <v>0</v>
          </cell>
          <cell r="U53">
            <v>0</v>
          </cell>
        </row>
        <row r="54">
          <cell r="C54" t="str">
            <v>Courtright, Celia M</v>
          </cell>
          <cell r="D54">
            <v>1975</v>
          </cell>
          <cell r="E54">
            <v>250</v>
          </cell>
          <cell r="H54">
            <v>38</v>
          </cell>
          <cell r="I54">
            <v>250</v>
          </cell>
          <cell r="J54" t="str">
            <v>np</v>
          </cell>
          <cell r="K54">
            <v>0</v>
          </cell>
          <cell r="L54" t="str">
            <v>np</v>
          </cell>
          <cell r="M54">
            <v>0</v>
          </cell>
          <cell r="N54" t="str">
            <v>np</v>
          </cell>
          <cell r="O54">
            <v>0</v>
          </cell>
          <cell r="U54">
            <v>250</v>
          </cell>
        </row>
        <row r="55">
          <cell r="C55" t="str">
            <v>Haberkern, Kundry E</v>
          </cell>
          <cell r="D55">
            <v>1979</v>
          </cell>
          <cell r="E55">
            <v>230</v>
          </cell>
          <cell r="H55" t="str">
            <v>np</v>
          </cell>
          <cell r="I55">
            <v>0</v>
          </cell>
          <cell r="J55">
            <v>42</v>
          </cell>
          <cell r="K55">
            <v>230</v>
          </cell>
          <cell r="L55" t="str">
            <v>np</v>
          </cell>
          <cell r="M55">
            <v>0</v>
          </cell>
          <cell r="N55" t="str">
            <v>np</v>
          </cell>
          <cell r="O55">
            <v>0</v>
          </cell>
          <cell r="U55">
            <v>0</v>
          </cell>
        </row>
        <row r="56">
          <cell r="C56" t="str">
            <v>Chimienti, Michele</v>
          </cell>
          <cell r="D56">
            <v>1973</v>
          </cell>
          <cell r="E56">
            <v>225</v>
          </cell>
          <cell r="H56">
            <v>43</v>
          </cell>
          <cell r="I56">
            <v>225</v>
          </cell>
          <cell r="J56" t="str">
            <v>np</v>
          </cell>
          <cell r="K56">
            <v>0</v>
          </cell>
          <cell r="L56" t="str">
            <v>np</v>
          </cell>
          <cell r="M56">
            <v>0</v>
          </cell>
          <cell r="N56" t="str">
            <v>np</v>
          </cell>
          <cell r="O56">
            <v>0</v>
          </cell>
          <cell r="U56">
            <v>225</v>
          </cell>
        </row>
        <row r="57">
          <cell r="C57" t="str">
            <v>Park, Rachael</v>
          </cell>
          <cell r="D57">
            <v>1987</v>
          </cell>
          <cell r="E57">
            <v>220</v>
          </cell>
          <cell r="H57" t="str">
            <v>np</v>
          </cell>
          <cell r="I57">
            <v>0</v>
          </cell>
          <cell r="J57">
            <v>44</v>
          </cell>
          <cell r="K57">
            <v>220</v>
          </cell>
          <cell r="L57" t="str">
            <v>np</v>
          </cell>
          <cell r="M57">
            <v>0</v>
          </cell>
          <cell r="N57" t="str">
            <v>np</v>
          </cell>
          <cell r="O57">
            <v>0</v>
          </cell>
          <cell r="U57">
            <v>0</v>
          </cell>
        </row>
        <row r="58">
          <cell r="C58" t="str">
            <v>Rubin, Alexie A</v>
          </cell>
          <cell r="D58">
            <v>1986</v>
          </cell>
          <cell r="E58">
            <v>220</v>
          </cell>
          <cell r="H58">
            <v>44</v>
          </cell>
          <cell r="I58">
            <v>220</v>
          </cell>
          <cell r="J58" t="str">
            <v>np</v>
          </cell>
          <cell r="K58">
            <v>0</v>
          </cell>
          <cell r="L58" t="str">
            <v>np</v>
          </cell>
          <cell r="M58">
            <v>0</v>
          </cell>
          <cell r="N58" t="str">
            <v>np</v>
          </cell>
          <cell r="O58">
            <v>0</v>
          </cell>
          <cell r="U58">
            <v>220</v>
          </cell>
        </row>
        <row r="59">
          <cell r="C59" t="str">
            <v>Bensinger, Amy</v>
          </cell>
          <cell r="D59">
            <v>1974</v>
          </cell>
          <cell r="E59">
            <v>215</v>
          </cell>
          <cell r="H59" t="str">
            <v>np</v>
          </cell>
          <cell r="I59">
            <v>0</v>
          </cell>
          <cell r="J59">
            <v>45</v>
          </cell>
          <cell r="K59">
            <v>215</v>
          </cell>
          <cell r="L59" t="str">
            <v>np</v>
          </cell>
          <cell r="M59">
            <v>0</v>
          </cell>
          <cell r="N59" t="str">
            <v>np</v>
          </cell>
          <cell r="O59">
            <v>0</v>
          </cell>
          <cell r="U59">
            <v>0</v>
          </cell>
        </row>
        <row r="60">
          <cell r="C60" t="str">
            <v>Bowen, Victoria M</v>
          </cell>
          <cell r="D60">
            <v>1969</v>
          </cell>
          <cell r="E60">
            <v>210</v>
          </cell>
          <cell r="H60">
            <v>46</v>
          </cell>
          <cell r="I60">
            <v>210</v>
          </cell>
          <cell r="J60" t="str">
            <v>np</v>
          </cell>
          <cell r="K60">
            <v>0</v>
          </cell>
          <cell r="L60" t="str">
            <v>np</v>
          </cell>
          <cell r="M60">
            <v>0</v>
          </cell>
          <cell r="N60" t="str">
            <v>np</v>
          </cell>
          <cell r="O60">
            <v>0</v>
          </cell>
          <cell r="U60">
            <v>210</v>
          </cell>
        </row>
        <row r="61">
          <cell r="C61" t="str">
            <v>Brendler, Kaela J</v>
          </cell>
          <cell r="D61">
            <v>1985</v>
          </cell>
          <cell r="E61">
            <v>205</v>
          </cell>
          <cell r="H61">
            <v>47</v>
          </cell>
          <cell r="I61">
            <v>205</v>
          </cell>
          <cell r="J61" t="str">
            <v>np</v>
          </cell>
          <cell r="K61">
            <v>0</v>
          </cell>
          <cell r="L61" t="str">
            <v>np</v>
          </cell>
          <cell r="M61">
            <v>0</v>
          </cell>
          <cell r="N61" t="str">
            <v>np</v>
          </cell>
          <cell r="O61">
            <v>0</v>
          </cell>
          <cell r="U61">
            <v>205</v>
          </cell>
        </row>
        <row r="62">
          <cell r="C62" t="str">
            <v>Goto, Jean</v>
          </cell>
          <cell r="D62">
            <v>1984</v>
          </cell>
          <cell r="E62">
            <v>205</v>
          </cell>
          <cell r="H62" t="str">
            <v>np</v>
          </cell>
          <cell r="I62">
            <v>0</v>
          </cell>
          <cell r="J62">
            <v>47</v>
          </cell>
          <cell r="K62">
            <v>205</v>
          </cell>
          <cell r="L62" t="str">
            <v>np</v>
          </cell>
          <cell r="M62">
            <v>0</v>
          </cell>
          <cell r="N62" t="str">
            <v>np</v>
          </cell>
          <cell r="O62">
            <v>0</v>
          </cell>
          <cell r="U62">
            <v>0</v>
          </cell>
        </row>
        <row r="63">
          <cell r="C63" t="str">
            <v>Garcia-Manrique, Laura *</v>
          </cell>
          <cell r="D63">
            <v>1972</v>
          </cell>
          <cell r="E63">
            <v>200</v>
          </cell>
          <cell r="H63">
            <v>48</v>
          </cell>
          <cell r="I63">
            <v>200</v>
          </cell>
          <cell r="J63" t="str">
            <v>np</v>
          </cell>
          <cell r="K63">
            <v>0</v>
          </cell>
          <cell r="L63" t="str">
            <v>np</v>
          </cell>
          <cell r="M63">
            <v>0</v>
          </cell>
          <cell r="N63" t="str">
            <v>np</v>
          </cell>
          <cell r="O63">
            <v>0</v>
          </cell>
          <cell r="U63">
            <v>200</v>
          </cell>
        </row>
        <row r="64">
          <cell r="C64" t="str">
            <v>Campi, Lisa</v>
          </cell>
          <cell r="D64">
            <v>1970</v>
          </cell>
          <cell r="E64">
            <v>173</v>
          </cell>
          <cell r="H64" t="str">
            <v>np</v>
          </cell>
          <cell r="I64">
            <v>0</v>
          </cell>
          <cell r="J64" t="str">
            <v>np</v>
          </cell>
          <cell r="K64">
            <v>0</v>
          </cell>
          <cell r="L64" t="str">
            <v>np</v>
          </cell>
          <cell r="M64">
            <v>0</v>
          </cell>
          <cell r="N64" t="str">
            <v>np</v>
          </cell>
          <cell r="O64">
            <v>0</v>
          </cell>
          <cell r="P64">
            <v>-172.71</v>
          </cell>
          <cell r="U64">
            <v>0</v>
          </cell>
        </row>
        <row r="66">
          <cell r="C66" t="str">
            <v>Group I International Points</v>
          </cell>
          <cell r="L66" t="str">
            <v>Place</v>
          </cell>
          <cell r="M66" t="str">
            <v>Points</v>
          </cell>
        </row>
        <row r="67">
          <cell r="C67" t="str">
            <v>Campi, Lisa</v>
          </cell>
          <cell r="D67" t="str">
            <v>Sr. "A", San Juan, PUR, 7/1/01 (SF=0.342)</v>
          </cell>
          <cell r="L67">
            <v>15</v>
          </cell>
          <cell r="M67">
            <v>172.71</v>
          </cell>
        </row>
        <row r="68">
          <cell r="C68" t="str">
            <v>James, Kamara</v>
          </cell>
          <cell r="D68" t="str">
            <v>Sr. "A", Havana, CUB, 6/22/01 (SF=1.833)</v>
          </cell>
          <cell r="L68">
            <v>23</v>
          </cell>
          <cell r="M68">
            <v>586.56</v>
          </cell>
        </row>
        <row r="69">
          <cell r="C69" t="str">
            <v>Johnson, Raven</v>
          </cell>
          <cell r="D69" t="str">
            <v>Sr. "A", Ipswich, GBR, 4/1/01 (SF=0.905)</v>
          </cell>
          <cell r="L69">
            <v>29</v>
          </cell>
          <cell r="M69">
            <v>262.45</v>
          </cell>
        </row>
        <row r="70">
          <cell r="C70" t="str">
            <v>Lawrence, Maya</v>
          </cell>
          <cell r="D70" t="str">
            <v>Sr. "A", San Juan, PUR, 7/1/01 (SF=0.342)</v>
          </cell>
          <cell r="L70">
            <v>8</v>
          </cell>
          <cell r="M70">
            <v>234.27</v>
          </cell>
        </row>
        <row r="71">
          <cell r="C71" t="str">
            <v>Suchorski, Kristin</v>
          </cell>
          <cell r="D71" t="str">
            <v>Sr. "A", San Juan, PUR, 7/1/01 (SF=0.342)</v>
          </cell>
          <cell r="L71">
            <v>13</v>
          </cell>
          <cell r="M71">
            <v>176.13</v>
          </cell>
        </row>
        <row r="72">
          <cell r="C72" t="str">
            <v>Tolley, Toby</v>
          </cell>
          <cell r="D72" t="str">
            <v>Sr. "A", Ipswich, GBR, 4/1/01 (SF=0.905)</v>
          </cell>
          <cell r="L72">
            <v>28</v>
          </cell>
          <cell r="M72">
            <v>266.975</v>
          </cell>
        </row>
        <row r="74">
          <cell r="C74" t="str">
            <v>Group II Points</v>
          </cell>
          <cell r="L74" t="str">
            <v>Place</v>
          </cell>
          <cell r="M74" t="str">
            <v>Points</v>
          </cell>
        </row>
        <row r="75">
          <cell r="C75" t="str">
            <v>Eim, Stephanie</v>
          </cell>
          <cell r="D75" t="str">
            <v>Sr. "A", Seville, ESP, 5/27/01 (SF=1.688)</v>
          </cell>
          <cell r="L75">
            <v>15</v>
          </cell>
          <cell r="M75">
            <v>852.44</v>
          </cell>
        </row>
        <row r="76">
          <cell r="C76" t="str">
            <v>Leszko, Julia</v>
          </cell>
          <cell r="D76" t="str">
            <v>Sr. "A", Prague, CZE, 2/5/01 (SF=1.500)</v>
          </cell>
          <cell r="L76">
            <v>25</v>
          </cell>
          <cell r="M76">
            <v>465</v>
          </cell>
        </row>
        <row r="77">
          <cell r="C77" t="str">
            <v>Leszko, Julia</v>
          </cell>
          <cell r="D77" t="str">
            <v>Sr. "A", Welkenraedt, BEL, 6/3/01 (SF=2.000)</v>
          </cell>
          <cell r="L77">
            <v>26</v>
          </cell>
          <cell r="M77">
            <v>610</v>
          </cell>
        </row>
        <row r="78">
          <cell r="C78" t="str">
            <v>Spilman, Elisabeth</v>
          </cell>
          <cell r="D78" t="str">
            <v>Sr. "A", Welkenraedt, BEL, 6/3/01 (SF=2.000)</v>
          </cell>
          <cell r="L78">
            <v>31</v>
          </cell>
          <cell r="M78">
            <v>560</v>
          </cell>
        </row>
      </sheetData>
      <sheetData sheetId="4">
        <row r="1">
          <cell r="H1" t="str">
            <v>Dec 2000 DV1</v>
          </cell>
          <cell r="J1" t="str">
            <v>Jan 2001 DV1</v>
          </cell>
          <cell r="L1" t="str">
            <v>Apr 2001 DV1</v>
          </cell>
          <cell r="N1" t="str">
            <v>2001 DIV I</v>
          </cell>
          <cell r="P1" t="str">
            <v>Other Group I Points</v>
          </cell>
        </row>
        <row r="2">
          <cell r="H2" t="str">
            <v>Z1</v>
          </cell>
          <cell r="I2" t="str">
            <v>Dec 2000&lt;BR&gt;DV1&amp;nbsp;NAC%Dec 2001&lt;BR&gt;DV1&amp;nbsp;NAC</v>
          </cell>
          <cell r="J2" t="str">
            <v>Z1</v>
          </cell>
          <cell r="K2" t="str">
            <v>Jan 2001&lt;BR&gt;DV1&amp;nbsp;NAC%Jan 2002&lt;BR&gt;DV1&amp;nbsp;NAC</v>
          </cell>
          <cell r="L2" t="str">
            <v>Z1</v>
          </cell>
          <cell r="M2" t="str">
            <v>Apr 2001&lt;BR&gt;DV1&amp;nbsp;NAC%</v>
          </cell>
          <cell r="N2" t="str">
            <v>H</v>
          </cell>
          <cell r="O2" t="str">
            <v>2001&lt;BR&gt;DV1&amp;nbsp;NATLS%2002&lt;BR&gt;DV1&amp;nbsp;NATLS</v>
          </cell>
          <cell r="P2" t="str">
            <v>Other Group I Points</v>
          </cell>
        </row>
        <row r="3">
          <cell r="H3">
            <v>8</v>
          </cell>
          <cell r="I3">
            <v>19</v>
          </cell>
          <cell r="J3">
            <v>10</v>
          </cell>
          <cell r="K3">
            <v>19</v>
          </cell>
          <cell r="L3">
            <v>12</v>
          </cell>
          <cell r="M3">
            <v>19</v>
          </cell>
          <cell r="N3">
            <v>14</v>
          </cell>
          <cell r="O3">
            <v>10</v>
          </cell>
          <cell r="P3">
            <v>16</v>
          </cell>
        </row>
        <row r="4">
          <cell r="C4" t="str">
            <v>Smart, Erinn</v>
          </cell>
          <cell r="D4">
            <v>1980</v>
          </cell>
          <cell r="E4">
            <v>3575</v>
          </cell>
          <cell r="G4">
            <v>1010</v>
          </cell>
          <cell r="H4">
            <v>7</v>
          </cell>
          <cell r="I4">
            <v>715</v>
          </cell>
          <cell r="J4">
            <v>1</v>
          </cell>
          <cell r="K4">
            <v>1000</v>
          </cell>
          <cell r="L4" t="str">
            <v>np</v>
          </cell>
          <cell r="M4">
            <v>0</v>
          </cell>
          <cell r="N4">
            <v>3</v>
          </cell>
          <cell r="O4">
            <v>850</v>
          </cell>
          <cell r="P4">
            <v>-654.68</v>
          </cell>
          <cell r="U4">
            <v>715</v>
          </cell>
        </row>
        <row r="5">
          <cell r="C5" t="str">
            <v>Zimmermann, Iris</v>
          </cell>
          <cell r="D5">
            <v>1981</v>
          </cell>
          <cell r="E5">
            <v>3543</v>
          </cell>
          <cell r="F5">
            <v>1050</v>
          </cell>
          <cell r="H5">
            <v>2</v>
          </cell>
          <cell r="I5">
            <v>925</v>
          </cell>
          <cell r="J5" t="str">
            <v>np</v>
          </cell>
          <cell r="K5">
            <v>0</v>
          </cell>
          <cell r="L5" t="str">
            <v>np</v>
          </cell>
          <cell r="M5">
            <v>0</v>
          </cell>
          <cell r="N5">
            <v>1</v>
          </cell>
          <cell r="O5">
            <v>1000</v>
          </cell>
          <cell r="P5">
            <v>-568.05</v>
          </cell>
          <cell r="U5">
            <v>925</v>
          </cell>
        </row>
        <row r="6">
          <cell r="C6" t="str">
            <v>Marsh, Ann</v>
          </cell>
          <cell r="D6">
            <v>1971</v>
          </cell>
          <cell r="E6">
            <v>3455</v>
          </cell>
          <cell r="F6">
            <v>1000</v>
          </cell>
          <cell r="H6">
            <v>8</v>
          </cell>
          <cell r="I6">
            <v>695</v>
          </cell>
          <cell r="J6" t="str">
            <v>np</v>
          </cell>
          <cell r="K6">
            <v>0</v>
          </cell>
          <cell r="L6">
            <v>3</v>
          </cell>
          <cell r="M6">
            <v>840</v>
          </cell>
          <cell r="N6">
            <v>2</v>
          </cell>
          <cell r="O6">
            <v>920</v>
          </cell>
          <cell r="U6">
            <v>695</v>
          </cell>
        </row>
        <row r="7">
          <cell r="C7" t="str">
            <v>Zimmermann, Felicia</v>
          </cell>
          <cell r="D7">
            <v>1975</v>
          </cell>
          <cell r="E7">
            <v>2920</v>
          </cell>
          <cell r="H7">
            <v>1</v>
          </cell>
          <cell r="I7">
            <v>1000</v>
          </cell>
          <cell r="J7" t="str">
            <v>np</v>
          </cell>
          <cell r="K7">
            <v>0</v>
          </cell>
          <cell r="L7">
            <v>1</v>
          </cell>
          <cell r="M7">
            <v>1000</v>
          </cell>
          <cell r="N7" t="str">
            <v>np</v>
          </cell>
          <cell r="O7">
            <v>0</v>
          </cell>
          <cell r="P7">
            <v>-919.7</v>
          </cell>
          <cell r="U7">
            <v>1000</v>
          </cell>
        </row>
        <row r="8">
          <cell r="C8" t="str">
            <v>Cross, Emily R</v>
          </cell>
          <cell r="D8">
            <v>1986</v>
          </cell>
          <cell r="E8">
            <v>2425</v>
          </cell>
          <cell r="H8">
            <v>6</v>
          </cell>
          <cell r="I8">
            <v>735</v>
          </cell>
          <cell r="J8">
            <v>7</v>
          </cell>
          <cell r="K8">
            <v>715</v>
          </cell>
          <cell r="L8">
            <v>3</v>
          </cell>
          <cell r="M8">
            <v>840</v>
          </cell>
          <cell r="N8">
            <v>3</v>
          </cell>
          <cell r="O8">
            <v>850</v>
          </cell>
          <cell r="U8">
            <v>735</v>
          </cell>
        </row>
        <row r="9">
          <cell r="C9" t="str">
            <v>Ament, Andrea</v>
          </cell>
          <cell r="D9">
            <v>1982</v>
          </cell>
          <cell r="E9">
            <v>2345</v>
          </cell>
          <cell r="H9">
            <v>14</v>
          </cell>
          <cell r="I9">
            <v>510</v>
          </cell>
          <cell r="J9">
            <v>2</v>
          </cell>
          <cell r="K9">
            <v>925</v>
          </cell>
          <cell r="L9">
            <v>6</v>
          </cell>
          <cell r="M9">
            <v>735</v>
          </cell>
          <cell r="N9">
            <v>8</v>
          </cell>
          <cell r="O9">
            <v>685</v>
          </cell>
          <cell r="U9">
            <v>510</v>
          </cell>
        </row>
        <row r="10">
          <cell r="C10" t="str">
            <v>Thompson, Metta</v>
          </cell>
          <cell r="D10">
            <v>1983</v>
          </cell>
          <cell r="E10">
            <v>2200</v>
          </cell>
          <cell r="H10">
            <v>10</v>
          </cell>
          <cell r="I10">
            <v>605</v>
          </cell>
          <cell r="J10">
            <v>3</v>
          </cell>
          <cell r="K10">
            <v>840</v>
          </cell>
          <cell r="L10">
            <v>5</v>
          </cell>
          <cell r="M10">
            <v>755</v>
          </cell>
          <cell r="N10">
            <v>12</v>
          </cell>
          <cell r="O10">
            <v>529</v>
          </cell>
          <cell r="U10">
            <v>605</v>
          </cell>
        </row>
        <row r="11">
          <cell r="C11" t="str">
            <v>Thompson, Hannah</v>
          </cell>
          <cell r="D11">
            <v>1983</v>
          </cell>
          <cell r="E11">
            <v>2140</v>
          </cell>
          <cell r="H11">
            <v>9</v>
          </cell>
          <cell r="I11">
            <v>620</v>
          </cell>
          <cell r="J11">
            <v>6</v>
          </cell>
          <cell r="K11">
            <v>735</v>
          </cell>
          <cell r="L11">
            <v>7</v>
          </cell>
          <cell r="M11">
            <v>715</v>
          </cell>
          <cell r="N11">
            <v>7</v>
          </cell>
          <cell r="O11">
            <v>690</v>
          </cell>
          <cell r="U11">
            <v>620</v>
          </cell>
        </row>
        <row r="12">
          <cell r="C12" t="str">
            <v>Smith, Julie</v>
          </cell>
          <cell r="D12">
            <v>1972</v>
          </cell>
          <cell r="E12">
            <v>2050</v>
          </cell>
          <cell r="H12">
            <v>11</v>
          </cell>
          <cell r="I12">
            <v>590</v>
          </cell>
          <cell r="J12">
            <v>3</v>
          </cell>
          <cell r="K12">
            <v>840</v>
          </cell>
          <cell r="L12">
            <v>9</v>
          </cell>
          <cell r="M12">
            <v>620</v>
          </cell>
          <cell r="N12">
            <v>13</v>
          </cell>
          <cell r="O12">
            <v>506</v>
          </cell>
          <cell r="U12">
            <v>590</v>
          </cell>
        </row>
        <row r="13">
          <cell r="C13" t="str">
            <v>Leahy, Jacqueline</v>
          </cell>
          <cell r="D13">
            <v>1985</v>
          </cell>
          <cell r="E13">
            <v>2025</v>
          </cell>
          <cell r="H13">
            <v>12</v>
          </cell>
          <cell r="I13">
            <v>575</v>
          </cell>
          <cell r="J13">
            <v>13</v>
          </cell>
          <cell r="K13">
            <v>525</v>
          </cell>
          <cell r="L13">
            <v>2</v>
          </cell>
          <cell r="M13">
            <v>925</v>
          </cell>
          <cell r="N13" t="str">
            <v>np</v>
          </cell>
          <cell r="O13">
            <v>0</v>
          </cell>
          <cell r="U13">
            <v>575</v>
          </cell>
        </row>
        <row r="14">
          <cell r="C14" t="str">
            <v>Bent, Cindy</v>
          </cell>
          <cell r="D14">
            <v>1969</v>
          </cell>
          <cell r="E14">
            <v>1815</v>
          </cell>
          <cell r="H14">
            <v>13</v>
          </cell>
          <cell r="I14">
            <v>525</v>
          </cell>
          <cell r="J14">
            <v>11</v>
          </cell>
          <cell r="K14">
            <v>590</v>
          </cell>
          <cell r="L14">
            <v>15</v>
          </cell>
          <cell r="M14">
            <v>495</v>
          </cell>
          <cell r="N14">
            <v>5</v>
          </cell>
          <cell r="O14">
            <v>700</v>
          </cell>
          <cell r="U14">
            <v>525</v>
          </cell>
        </row>
        <row r="15">
          <cell r="C15" t="str">
            <v>Stinetorf, Chloe</v>
          </cell>
          <cell r="D15">
            <v>1984</v>
          </cell>
          <cell r="E15">
            <v>1675</v>
          </cell>
          <cell r="H15">
            <v>19</v>
          </cell>
          <cell r="I15">
            <v>405</v>
          </cell>
          <cell r="J15">
            <v>12</v>
          </cell>
          <cell r="K15">
            <v>575</v>
          </cell>
          <cell r="L15" t="str">
            <v>np</v>
          </cell>
          <cell r="M15">
            <v>0</v>
          </cell>
          <cell r="N15">
            <v>6</v>
          </cell>
          <cell r="O15">
            <v>695</v>
          </cell>
          <cell r="U15">
            <v>405</v>
          </cell>
        </row>
        <row r="16">
          <cell r="C16" t="str">
            <v>Rostal, Mindy</v>
          </cell>
          <cell r="D16">
            <v>1980</v>
          </cell>
          <cell r="E16">
            <v>1633</v>
          </cell>
          <cell r="H16">
            <v>15</v>
          </cell>
          <cell r="I16">
            <v>495</v>
          </cell>
          <cell r="J16">
            <v>14</v>
          </cell>
          <cell r="K16">
            <v>510</v>
          </cell>
          <cell r="L16">
            <v>11</v>
          </cell>
          <cell r="M16">
            <v>590</v>
          </cell>
          <cell r="N16">
            <v>10</v>
          </cell>
          <cell r="O16">
            <v>533</v>
          </cell>
          <cell r="U16">
            <v>495</v>
          </cell>
        </row>
        <row r="17">
          <cell r="C17" t="str">
            <v>Luitjen, Cassidy</v>
          </cell>
          <cell r="D17">
            <v>1984</v>
          </cell>
          <cell r="E17">
            <v>1310</v>
          </cell>
          <cell r="H17">
            <v>23</v>
          </cell>
          <cell r="I17">
            <v>385</v>
          </cell>
          <cell r="J17">
            <v>17</v>
          </cell>
          <cell r="K17">
            <v>415</v>
          </cell>
          <cell r="L17">
            <v>14</v>
          </cell>
          <cell r="M17">
            <v>510</v>
          </cell>
          <cell r="N17" t="str">
            <v>np</v>
          </cell>
          <cell r="O17">
            <v>0</v>
          </cell>
          <cell r="U17">
            <v>385</v>
          </cell>
        </row>
        <row r="18">
          <cell r="C18" t="str">
            <v>Cox, Bethany</v>
          </cell>
          <cell r="D18">
            <v>1977</v>
          </cell>
          <cell r="E18">
            <v>1260</v>
          </cell>
          <cell r="H18">
            <v>24</v>
          </cell>
          <cell r="I18">
            <v>380</v>
          </cell>
          <cell r="J18">
            <v>20</v>
          </cell>
          <cell r="K18">
            <v>400</v>
          </cell>
          <cell r="L18">
            <v>16</v>
          </cell>
          <cell r="M18">
            <v>480</v>
          </cell>
          <cell r="N18" t="str">
            <v>np</v>
          </cell>
          <cell r="O18">
            <v>0</v>
          </cell>
          <cell r="U18">
            <v>380</v>
          </cell>
        </row>
        <row r="19">
          <cell r="C19" t="str">
            <v>Cox, Susan</v>
          </cell>
          <cell r="D19">
            <v>1974</v>
          </cell>
          <cell r="E19">
            <v>1240</v>
          </cell>
          <cell r="H19">
            <v>30</v>
          </cell>
          <cell r="I19">
            <v>290</v>
          </cell>
          <cell r="J19">
            <v>43</v>
          </cell>
          <cell r="K19">
            <v>225</v>
          </cell>
          <cell r="L19">
            <v>17</v>
          </cell>
          <cell r="M19">
            <v>415</v>
          </cell>
          <cell r="N19">
            <v>9</v>
          </cell>
          <cell r="O19">
            <v>535</v>
          </cell>
          <cell r="U19">
            <v>290</v>
          </cell>
        </row>
        <row r="20">
          <cell r="C20" t="str">
            <v>Breden, Senta</v>
          </cell>
          <cell r="D20">
            <v>1983</v>
          </cell>
          <cell r="E20">
            <v>1160</v>
          </cell>
          <cell r="H20">
            <v>37</v>
          </cell>
          <cell r="I20">
            <v>255</v>
          </cell>
          <cell r="J20">
            <v>28</v>
          </cell>
          <cell r="K20">
            <v>300</v>
          </cell>
          <cell r="L20">
            <v>10</v>
          </cell>
          <cell r="M20">
            <v>605</v>
          </cell>
          <cell r="N20" t="str">
            <v>np</v>
          </cell>
          <cell r="O20">
            <v>0</v>
          </cell>
          <cell r="U20">
            <v>255</v>
          </cell>
        </row>
        <row r="21">
          <cell r="C21" t="str">
            <v>Florendo, Jessica S</v>
          </cell>
          <cell r="D21">
            <v>1985</v>
          </cell>
          <cell r="E21">
            <v>1147</v>
          </cell>
          <cell r="H21">
            <v>36</v>
          </cell>
          <cell r="I21">
            <v>260</v>
          </cell>
          <cell r="J21">
            <v>23</v>
          </cell>
          <cell r="K21">
            <v>385</v>
          </cell>
          <cell r="L21" t="str">
            <v>np</v>
          </cell>
          <cell r="M21">
            <v>0</v>
          </cell>
          <cell r="N21">
            <v>15</v>
          </cell>
          <cell r="O21">
            <v>502</v>
          </cell>
          <cell r="U21">
            <v>260</v>
          </cell>
        </row>
        <row r="22">
          <cell r="C22" t="str">
            <v>Falcon, Janet</v>
          </cell>
          <cell r="D22">
            <v>1971</v>
          </cell>
          <cell r="E22">
            <v>908</v>
          </cell>
          <cell r="H22">
            <v>42</v>
          </cell>
          <cell r="I22">
            <v>230</v>
          </cell>
          <cell r="J22">
            <v>31</v>
          </cell>
          <cell r="K22">
            <v>285</v>
          </cell>
          <cell r="L22">
            <v>21.5</v>
          </cell>
          <cell r="M22">
            <v>392.5</v>
          </cell>
          <cell r="N22" t="str">
            <v>np</v>
          </cell>
          <cell r="O22">
            <v>0</v>
          </cell>
          <cell r="U22">
            <v>230</v>
          </cell>
        </row>
        <row r="23">
          <cell r="C23" t="str">
            <v>Szelle, Patricia</v>
          </cell>
          <cell r="D23">
            <v>1975</v>
          </cell>
          <cell r="E23">
            <v>820</v>
          </cell>
          <cell r="H23">
            <v>18</v>
          </cell>
          <cell r="I23">
            <v>410</v>
          </cell>
          <cell r="J23">
            <v>18</v>
          </cell>
          <cell r="K23">
            <v>410</v>
          </cell>
          <cell r="L23" t="str">
            <v>np</v>
          </cell>
          <cell r="M23">
            <v>0</v>
          </cell>
          <cell r="N23" t="str">
            <v>np</v>
          </cell>
          <cell r="O23">
            <v>0</v>
          </cell>
          <cell r="U23">
            <v>410</v>
          </cell>
        </row>
        <row r="24">
          <cell r="C24" t="str">
            <v>Koblosh, Joy C</v>
          </cell>
          <cell r="D24">
            <v>1960</v>
          </cell>
          <cell r="E24">
            <v>819</v>
          </cell>
          <cell r="H24">
            <v>25</v>
          </cell>
          <cell r="I24">
            <v>315</v>
          </cell>
          <cell r="J24" t="str">
            <v>np</v>
          </cell>
          <cell r="K24">
            <v>0</v>
          </cell>
          <cell r="L24" t="str">
            <v>np</v>
          </cell>
          <cell r="M24">
            <v>0</v>
          </cell>
          <cell r="N24">
            <v>14</v>
          </cell>
          <cell r="O24">
            <v>504</v>
          </cell>
          <cell r="U24">
            <v>315</v>
          </cell>
        </row>
        <row r="25">
          <cell r="C25" t="str">
            <v>Ladenheim, Karen M</v>
          </cell>
          <cell r="D25">
            <v>1967</v>
          </cell>
          <cell r="E25">
            <v>805</v>
          </cell>
          <cell r="H25">
            <v>32</v>
          </cell>
          <cell r="I25">
            <v>280</v>
          </cell>
          <cell r="J25" t="str">
            <v>np</v>
          </cell>
          <cell r="K25">
            <v>0</v>
          </cell>
          <cell r="L25">
            <v>13</v>
          </cell>
          <cell r="M25">
            <v>525</v>
          </cell>
          <cell r="N25" t="str">
            <v>np</v>
          </cell>
          <cell r="O25">
            <v>0</v>
          </cell>
          <cell r="U25">
            <v>280</v>
          </cell>
        </row>
        <row r="26">
          <cell r="C26" t="str">
            <v>Delahanty, Amy</v>
          </cell>
          <cell r="D26">
            <v>1985</v>
          </cell>
          <cell r="E26">
            <v>780</v>
          </cell>
          <cell r="H26" t="str">
            <v>np</v>
          </cell>
          <cell r="I26">
            <v>0</v>
          </cell>
          <cell r="J26">
            <v>32</v>
          </cell>
          <cell r="K26">
            <v>280</v>
          </cell>
          <cell r="L26" t="str">
            <v>np</v>
          </cell>
          <cell r="M26">
            <v>0</v>
          </cell>
          <cell r="N26">
            <v>16</v>
          </cell>
          <cell r="O26">
            <v>500</v>
          </cell>
          <cell r="U26">
            <v>0</v>
          </cell>
        </row>
        <row r="27">
          <cell r="C27" t="str">
            <v>Gilker, Daisy D</v>
          </cell>
          <cell r="D27">
            <v>1971</v>
          </cell>
          <cell r="E27">
            <v>774</v>
          </cell>
          <cell r="H27">
            <v>39.5</v>
          </cell>
          <cell r="I27">
            <v>242.5</v>
          </cell>
          <cell r="J27" t="str">
            <v>np</v>
          </cell>
          <cell r="K27">
            <v>0</v>
          </cell>
          <cell r="L27" t="str">
            <v>np</v>
          </cell>
          <cell r="M27">
            <v>0</v>
          </cell>
          <cell r="N27">
            <v>11</v>
          </cell>
          <cell r="O27">
            <v>531</v>
          </cell>
          <cell r="U27">
            <v>242.5</v>
          </cell>
        </row>
        <row r="28">
          <cell r="C28" t="str">
            <v>Kotlan, Dely J</v>
          </cell>
          <cell r="D28">
            <v>1976</v>
          </cell>
          <cell r="E28">
            <v>710</v>
          </cell>
          <cell r="H28" t="str">
            <v>np</v>
          </cell>
          <cell r="I28">
            <v>0</v>
          </cell>
          <cell r="J28">
            <v>26</v>
          </cell>
          <cell r="K28">
            <v>310</v>
          </cell>
          <cell r="L28">
            <v>20</v>
          </cell>
          <cell r="M28">
            <v>400</v>
          </cell>
          <cell r="N28" t="str">
            <v>np</v>
          </cell>
          <cell r="O28">
            <v>0</v>
          </cell>
          <cell r="U28">
            <v>0</v>
          </cell>
        </row>
        <row r="29">
          <cell r="C29" t="str">
            <v>Austin, Anne</v>
          </cell>
          <cell r="D29">
            <v>1984</v>
          </cell>
          <cell r="E29">
            <v>690</v>
          </cell>
          <cell r="H29">
            <v>31</v>
          </cell>
          <cell r="I29">
            <v>285</v>
          </cell>
          <cell r="J29">
            <v>19</v>
          </cell>
          <cell r="K29">
            <v>405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U29">
            <v>285</v>
          </cell>
        </row>
        <row r="30">
          <cell r="C30" t="str">
            <v>Horton, Laura A</v>
          </cell>
          <cell r="D30">
            <v>1967</v>
          </cell>
          <cell r="E30">
            <v>633</v>
          </cell>
          <cell r="H30">
            <v>43.5</v>
          </cell>
          <cell r="I30">
            <v>222.5</v>
          </cell>
          <cell r="J30" t="str">
            <v>np</v>
          </cell>
          <cell r="K30">
            <v>0</v>
          </cell>
          <cell r="L30">
            <v>18</v>
          </cell>
          <cell r="M30">
            <v>410</v>
          </cell>
          <cell r="N30" t="str">
            <v>np</v>
          </cell>
          <cell r="O30">
            <v>0</v>
          </cell>
          <cell r="U30">
            <v>222.5</v>
          </cell>
        </row>
        <row r="31">
          <cell r="C31" t="str">
            <v>Cavan, Kathryn</v>
          </cell>
          <cell r="D31">
            <v>1982</v>
          </cell>
          <cell r="E31">
            <v>620</v>
          </cell>
          <cell r="H31" t="str">
            <v>np</v>
          </cell>
          <cell r="I31">
            <v>0</v>
          </cell>
          <cell r="J31">
            <v>9</v>
          </cell>
          <cell r="K31">
            <v>620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U31">
            <v>0</v>
          </cell>
        </row>
        <row r="32">
          <cell r="C32" t="str">
            <v>Ferguson, Diane F</v>
          </cell>
          <cell r="D32">
            <v>1967</v>
          </cell>
          <cell r="E32">
            <v>610</v>
          </cell>
          <cell r="H32" t="str">
            <v>np</v>
          </cell>
          <cell r="I32">
            <v>0</v>
          </cell>
          <cell r="J32">
            <v>42</v>
          </cell>
          <cell r="K32">
            <v>230</v>
          </cell>
          <cell r="L32">
            <v>24</v>
          </cell>
          <cell r="M32">
            <v>380</v>
          </cell>
          <cell r="N32" t="str">
            <v>np</v>
          </cell>
          <cell r="O32">
            <v>0</v>
          </cell>
          <cell r="U32">
            <v>0</v>
          </cell>
        </row>
        <row r="33">
          <cell r="C33" t="str">
            <v>Koehler, Kelly A</v>
          </cell>
          <cell r="D33">
            <v>1977</v>
          </cell>
          <cell r="E33">
            <v>575</v>
          </cell>
          <cell r="H33" t="str">
            <v>np</v>
          </cell>
          <cell r="I33">
            <v>0</v>
          </cell>
          <cell r="J33" t="str">
            <v>np</v>
          </cell>
          <cell r="K33">
            <v>0</v>
          </cell>
          <cell r="L33">
            <v>12</v>
          </cell>
          <cell r="M33">
            <v>575</v>
          </cell>
          <cell r="N33" t="str">
            <v>np</v>
          </cell>
          <cell r="O33">
            <v>0</v>
          </cell>
          <cell r="U33">
            <v>0</v>
          </cell>
        </row>
        <row r="34">
          <cell r="C34" t="str">
            <v>Alford, April C</v>
          </cell>
          <cell r="D34">
            <v>1977</v>
          </cell>
          <cell r="E34">
            <v>555</v>
          </cell>
          <cell r="H34">
            <v>38</v>
          </cell>
          <cell r="I34">
            <v>250</v>
          </cell>
          <cell r="J34">
            <v>27</v>
          </cell>
          <cell r="K34">
            <v>305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U34">
            <v>250</v>
          </cell>
        </row>
        <row r="35">
          <cell r="C35" t="str">
            <v>Thorne, Tracey</v>
          </cell>
          <cell r="D35">
            <v>1970</v>
          </cell>
          <cell r="E35">
            <v>550</v>
          </cell>
          <cell r="H35">
            <v>41</v>
          </cell>
          <cell r="I35">
            <v>235</v>
          </cell>
          <cell r="J35">
            <v>25</v>
          </cell>
          <cell r="K35">
            <v>315</v>
          </cell>
          <cell r="L35" t="str">
            <v>np</v>
          </cell>
          <cell r="M35">
            <v>0</v>
          </cell>
          <cell r="N35" t="str">
            <v>np</v>
          </cell>
          <cell r="O35">
            <v>0</v>
          </cell>
          <cell r="U35">
            <v>235</v>
          </cell>
        </row>
        <row r="36">
          <cell r="C36" t="str">
            <v>Vega, Keeley</v>
          </cell>
          <cell r="D36">
            <v>1983</v>
          </cell>
          <cell r="E36">
            <v>530</v>
          </cell>
          <cell r="H36">
            <v>26</v>
          </cell>
          <cell r="I36">
            <v>310</v>
          </cell>
          <cell r="J36">
            <v>44</v>
          </cell>
          <cell r="K36">
            <v>220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U36">
            <v>310</v>
          </cell>
        </row>
        <row r="37">
          <cell r="C37" t="str">
            <v>Sun, Hongyun*</v>
          </cell>
          <cell r="D37">
            <v>1962</v>
          </cell>
          <cell r="E37">
            <v>495</v>
          </cell>
          <cell r="H37" t="str">
            <v>np</v>
          </cell>
          <cell r="I37">
            <v>0</v>
          </cell>
          <cell r="J37">
            <v>15</v>
          </cell>
          <cell r="K37">
            <v>495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U37">
            <v>0</v>
          </cell>
        </row>
        <row r="38">
          <cell r="C38" t="str">
            <v>Rush, Aly</v>
          </cell>
          <cell r="D38">
            <v>1987</v>
          </cell>
          <cell r="E38">
            <v>428</v>
          </cell>
          <cell r="H38">
            <v>45</v>
          </cell>
          <cell r="I38">
            <v>215</v>
          </cell>
          <cell r="J38">
            <v>45.5</v>
          </cell>
          <cell r="K38">
            <v>212.5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U38">
            <v>215</v>
          </cell>
        </row>
        <row r="39">
          <cell r="C39" t="str">
            <v>Jones, Melanie</v>
          </cell>
          <cell r="D39">
            <v>1971</v>
          </cell>
          <cell r="E39">
            <v>415</v>
          </cell>
          <cell r="H39">
            <v>17</v>
          </cell>
          <cell r="I39">
            <v>415</v>
          </cell>
          <cell r="J39" t="str">
            <v>np</v>
          </cell>
          <cell r="K39">
            <v>0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U39">
            <v>415</v>
          </cell>
        </row>
        <row r="40">
          <cell r="C40" t="str">
            <v>Mendelsohn, Alisa</v>
          </cell>
          <cell r="D40">
            <v>1985</v>
          </cell>
          <cell r="E40">
            <v>405</v>
          </cell>
          <cell r="H40" t="str">
            <v>np</v>
          </cell>
          <cell r="I40">
            <v>0</v>
          </cell>
          <cell r="J40" t="str">
            <v>np</v>
          </cell>
          <cell r="K40">
            <v>0</v>
          </cell>
          <cell r="L40">
            <v>19</v>
          </cell>
          <cell r="M40">
            <v>405</v>
          </cell>
          <cell r="N40" t="str">
            <v>np</v>
          </cell>
          <cell r="O40">
            <v>0</v>
          </cell>
          <cell r="U40">
            <v>0</v>
          </cell>
        </row>
        <row r="41">
          <cell r="C41" t="str">
            <v>Martin, Tasha</v>
          </cell>
          <cell r="D41">
            <v>1973</v>
          </cell>
          <cell r="E41">
            <v>400</v>
          </cell>
          <cell r="H41">
            <v>20</v>
          </cell>
          <cell r="I41">
            <v>400</v>
          </cell>
          <cell r="J41" t="str">
            <v>np</v>
          </cell>
          <cell r="K41">
            <v>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U41">
            <v>400</v>
          </cell>
        </row>
        <row r="42">
          <cell r="C42" t="str">
            <v>Kappagoda, Manel H*</v>
          </cell>
          <cell r="D42">
            <v>1972</v>
          </cell>
          <cell r="E42">
            <v>395</v>
          </cell>
          <cell r="H42">
            <v>21</v>
          </cell>
          <cell r="I42">
            <v>395</v>
          </cell>
          <cell r="J42" t="str">
            <v>np</v>
          </cell>
          <cell r="K42">
            <v>0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U42">
            <v>395</v>
          </cell>
        </row>
        <row r="43">
          <cell r="C43" t="str">
            <v>Fagan, Margaret *</v>
          </cell>
          <cell r="D43">
            <v>1967</v>
          </cell>
          <cell r="E43">
            <v>393</v>
          </cell>
          <cell r="H43" t="str">
            <v>np</v>
          </cell>
          <cell r="I43">
            <v>0</v>
          </cell>
          <cell r="J43" t="str">
            <v>np</v>
          </cell>
          <cell r="K43">
            <v>0</v>
          </cell>
          <cell r="L43">
            <v>21.5</v>
          </cell>
          <cell r="M43">
            <v>392.5</v>
          </cell>
          <cell r="N43" t="str">
            <v>np</v>
          </cell>
          <cell r="O43">
            <v>0</v>
          </cell>
          <cell r="U43">
            <v>0</v>
          </cell>
        </row>
        <row r="44">
          <cell r="C44" t="str">
            <v>Jennings, Susan</v>
          </cell>
          <cell r="D44">
            <v>1978</v>
          </cell>
          <cell r="E44">
            <v>393</v>
          </cell>
          <cell r="H44" t="str">
            <v>np</v>
          </cell>
          <cell r="I44">
            <v>0</v>
          </cell>
          <cell r="J44">
            <v>21.5</v>
          </cell>
          <cell r="K44">
            <v>392.5</v>
          </cell>
          <cell r="L44" t="str">
            <v>np</v>
          </cell>
          <cell r="M44">
            <v>0</v>
          </cell>
          <cell r="N44" t="str">
            <v>np</v>
          </cell>
          <cell r="O44">
            <v>0</v>
          </cell>
          <cell r="U44">
            <v>0</v>
          </cell>
        </row>
        <row r="45">
          <cell r="C45" t="str">
            <v>Bell-Greer, Lisa D</v>
          </cell>
          <cell r="D45">
            <v>1964</v>
          </cell>
          <cell r="E45">
            <v>385</v>
          </cell>
          <cell r="H45" t="str">
            <v>np</v>
          </cell>
          <cell r="I45">
            <v>0</v>
          </cell>
          <cell r="J45" t="str">
            <v>np</v>
          </cell>
          <cell r="K45">
            <v>0</v>
          </cell>
          <cell r="L45">
            <v>23</v>
          </cell>
          <cell r="M45">
            <v>385</v>
          </cell>
          <cell r="N45" t="str">
            <v>np</v>
          </cell>
          <cell r="O45">
            <v>0</v>
          </cell>
          <cell r="U45">
            <v>0</v>
          </cell>
        </row>
        <row r="46">
          <cell r="C46" t="str">
            <v>Dorf, Kristen M</v>
          </cell>
          <cell r="D46">
            <v>1980</v>
          </cell>
          <cell r="E46">
            <v>380</v>
          </cell>
          <cell r="H46" t="str">
            <v>np</v>
          </cell>
          <cell r="I46">
            <v>0</v>
          </cell>
          <cell r="J46">
            <v>24</v>
          </cell>
          <cell r="K46">
            <v>380</v>
          </cell>
          <cell r="L46" t="str">
            <v>np</v>
          </cell>
          <cell r="M46">
            <v>0</v>
          </cell>
          <cell r="N46" t="str">
            <v>np</v>
          </cell>
          <cell r="O46">
            <v>0</v>
          </cell>
          <cell r="U46">
            <v>0</v>
          </cell>
        </row>
        <row r="47">
          <cell r="C47" t="str">
            <v>Korb, Erica M</v>
          </cell>
          <cell r="D47">
            <v>1983</v>
          </cell>
          <cell r="E47">
            <v>305</v>
          </cell>
          <cell r="H47">
            <v>27</v>
          </cell>
          <cell r="I47">
            <v>305</v>
          </cell>
          <cell r="J47" t="str">
            <v>np</v>
          </cell>
          <cell r="K47">
            <v>0</v>
          </cell>
          <cell r="L47" t="str">
            <v>np</v>
          </cell>
          <cell r="M47">
            <v>0</v>
          </cell>
          <cell r="N47" t="str">
            <v>np</v>
          </cell>
          <cell r="O47">
            <v>0</v>
          </cell>
          <cell r="U47">
            <v>305</v>
          </cell>
        </row>
        <row r="48">
          <cell r="C48" t="str">
            <v>Zuckerman, Katharine</v>
          </cell>
          <cell r="D48">
            <v>1977</v>
          </cell>
          <cell r="E48">
            <v>298</v>
          </cell>
          <cell r="H48">
            <v>28.5</v>
          </cell>
          <cell r="I48">
            <v>297.5</v>
          </cell>
          <cell r="J48" t="str">
            <v>np</v>
          </cell>
          <cell r="K48">
            <v>0</v>
          </cell>
          <cell r="L48" t="str">
            <v>np</v>
          </cell>
          <cell r="M48">
            <v>0</v>
          </cell>
          <cell r="N48" t="str">
            <v>np</v>
          </cell>
          <cell r="O48">
            <v>0</v>
          </cell>
          <cell r="U48">
            <v>297.5</v>
          </cell>
        </row>
        <row r="49">
          <cell r="C49" t="str">
            <v>Sachs, Elif Z</v>
          </cell>
          <cell r="D49">
            <v>1966</v>
          </cell>
          <cell r="E49">
            <v>290</v>
          </cell>
          <cell r="H49" t="str">
            <v>np</v>
          </cell>
          <cell r="I49">
            <v>0</v>
          </cell>
          <cell r="J49">
            <v>30</v>
          </cell>
          <cell r="K49">
            <v>290</v>
          </cell>
          <cell r="L49" t="str">
            <v>np</v>
          </cell>
          <cell r="M49">
            <v>0</v>
          </cell>
          <cell r="N49" t="str">
            <v>np</v>
          </cell>
          <cell r="O49">
            <v>0</v>
          </cell>
          <cell r="U49">
            <v>0</v>
          </cell>
        </row>
        <row r="50">
          <cell r="C50" t="str">
            <v>Hicks, Colleen</v>
          </cell>
          <cell r="D50">
            <v>1979</v>
          </cell>
          <cell r="E50">
            <v>275</v>
          </cell>
          <cell r="H50" t="str">
            <v>np</v>
          </cell>
          <cell r="I50">
            <v>0</v>
          </cell>
          <cell r="J50">
            <v>33</v>
          </cell>
          <cell r="K50">
            <v>275</v>
          </cell>
          <cell r="L50" t="str">
            <v>np</v>
          </cell>
          <cell r="M50">
            <v>0</v>
          </cell>
          <cell r="N50" t="str">
            <v>np</v>
          </cell>
          <cell r="O50">
            <v>0</v>
          </cell>
          <cell r="U50">
            <v>0</v>
          </cell>
        </row>
        <row r="51">
          <cell r="C51" t="str">
            <v>Bjonerud, Deborah T</v>
          </cell>
          <cell r="D51">
            <v>1963</v>
          </cell>
          <cell r="E51">
            <v>270</v>
          </cell>
          <cell r="H51">
            <v>34</v>
          </cell>
          <cell r="I51">
            <v>270</v>
          </cell>
          <cell r="J51" t="str">
            <v>np</v>
          </cell>
          <cell r="K51">
            <v>0</v>
          </cell>
          <cell r="L51" t="str">
            <v>np</v>
          </cell>
          <cell r="M51">
            <v>0</v>
          </cell>
          <cell r="N51" t="str">
            <v>np</v>
          </cell>
          <cell r="O51">
            <v>0</v>
          </cell>
          <cell r="U51">
            <v>270</v>
          </cell>
        </row>
        <row r="52">
          <cell r="C52" t="str">
            <v>Thottam, Elizabeth</v>
          </cell>
          <cell r="D52">
            <v>1981</v>
          </cell>
          <cell r="E52">
            <v>270</v>
          </cell>
          <cell r="H52" t="str">
            <v>np</v>
          </cell>
          <cell r="I52">
            <v>0</v>
          </cell>
          <cell r="J52">
            <v>34</v>
          </cell>
          <cell r="K52">
            <v>270</v>
          </cell>
          <cell r="L52" t="str">
            <v>np</v>
          </cell>
          <cell r="M52">
            <v>0</v>
          </cell>
          <cell r="N52" t="str">
            <v>np</v>
          </cell>
          <cell r="O52">
            <v>0</v>
          </cell>
          <cell r="U52">
            <v>0</v>
          </cell>
        </row>
        <row r="53">
          <cell r="C53" t="str">
            <v>Jordan, Margaret R</v>
          </cell>
          <cell r="D53">
            <v>1981</v>
          </cell>
          <cell r="E53">
            <v>260</v>
          </cell>
          <cell r="H53" t="str">
            <v>np</v>
          </cell>
          <cell r="I53">
            <v>0</v>
          </cell>
          <cell r="J53">
            <v>36</v>
          </cell>
          <cell r="K53">
            <v>260</v>
          </cell>
          <cell r="L53" t="str">
            <v>np</v>
          </cell>
          <cell r="M53">
            <v>0</v>
          </cell>
          <cell r="N53" t="str">
            <v>np</v>
          </cell>
          <cell r="O53">
            <v>0</v>
          </cell>
          <cell r="U53">
            <v>0</v>
          </cell>
        </row>
        <row r="54">
          <cell r="C54" t="str">
            <v>Hergenhan, Jean</v>
          </cell>
          <cell r="D54">
            <v>1982</v>
          </cell>
          <cell r="E54">
            <v>255</v>
          </cell>
          <cell r="H54" t="str">
            <v>np</v>
          </cell>
          <cell r="I54">
            <v>0</v>
          </cell>
          <cell r="J54">
            <v>37</v>
          </cell>
          <cell r="K54">
            <v>255</v>
          </cell>
          <cell r="L54" t="str">
            <v>np</v>
          </cell>
          <cell r="M54">
            <v>0</v>
          </cell>
          <cell r="N54" t="str">
            <v>np</v>
          </cell>
          <cell r="O54">
            <v>0</v>
          </cell>
          <cell r="U54">
            <v>0</v>
          </cell>
        </row>
        <row r="55">
          <cell r="C55" t="str">
            <v>Blount, Ellen M</v>
          </cell>
          <cell r="D55">
            <v>1981</v>
          </cell>
          <cell r="E55">
            <v>250</v>
          </cell>
          <cell r="H55" t="str">
            <v>np</v>
          </cell>
          <cell r="I55">
            <v>0</v>
          </cell>
          <cell r="J55">
            <v>38</v>
          </cell>
          <cell r="K55">
            <v>250</v>
          </cell>
          <cell r="L55" t="str">
            <v>np</v>
          </cell>
          <cell r="M55">
            <v>0</v>
          </cell>
          <cell r="N55" t="str">
            <v>np</v>
          </cell>
          <cell r="O55">
            <v>0</v>
          </cell>
          <cell r="U55">
            <v>0</v>
          </cell>
        </row>
        <row r="56">
          <cell r="C56" t="str">
            <v>Beecher, Jaime</v>
          </cell>
          <cell r="D56">
            <v>1979</v>
          </cell>
          <cell r="E56">
            <v>245</v>
          </cell>
          <cell r="H56" t="str">
            <v>np</v>
          </cell>
          <cell r="I56">
            <v>0</v>
          </cell>
          <cell r="J56">
            <v>39</v>
          </cell>
          <cell r="K56">
            <v>245</v>
          </cell>
          <cell r="L56" t="str">
            <v>np</v>
          </cell>
          <cell r="M56">
            <v>0</v>
          </cell>
          <cell r="N56" t="str">
            <v>np</v>
          </cell>
          <cell r="O56">
            <v>0</v>
          </cell>
          <cell r="U56">
            <v>0</v>
          </cell>
        </row>
        <row r="57">
          <cell r="C57" t="str">
            <v>Menaldino, Janeane R</v>
          </cell>
          <cell r="D57">
            <v>1984</v>
          </cell>
          <cell r="E57">
            <v>235</v>
          </cell>
          <cell r="H57" t="str">
            <v>np</v>
          </cell>
          <cell r="I57">
            <v>0</v>
          </cell>
          <cell r="J57">
            <v>41</v>
          </cell>
          <cell r="K57">
            <v>235</v>
          </cell>
          <cell r="L57" t="str">
            <v>np</v>
          </cell>
          <cell r="M57">
            <v>0</v>
          </cell>
          <cell r="N57" t="str">
            <v>np</v>
          </cell>
          <cell r="O57">
            <v>0</v>
          </cell>
          <cell r="U57">
            <v>0</v>
          </cell>
        </row>
        <row r="58">
          <cell r="C58" t="str">
            <v>Chen, Lilia</v>
          </cell>
          <cell r="D58">
            <v>1977</v>
          </cell>
          <cell r="E58">
            <v>223</v>
          </cell>
          <cell r="H58">
            <v>43.5</v>
          </cell>
          <cell r="I58">
            <v>222.5</v>
          </cell>
          <cell r="J58" t="str">
            <v>np</v>
          </cell>
          <cell r="K58">
            <v>0</v>
          </cell>
          <cell r="L58" t="str">
            <v>np</v>
          </cell>
          <cell r="M58">
            <v>0</v>
          </cell>
          <cell r="N58" t="str">
            <v>np</v>
          </cell>
          <cell r="O58">
            <v>0</v>
          </cell>
          <cell r="U58">
            <v>222.5</v>
          </cell>
        </row>
        <row r="59">
          <cell r="C59" t="str">
            <v>Moran, Sandra R</v>
          </cell>
          <cell r="D59">
            <v>1970</v>
          </cell>
          <cell r="E59">
            <v>208</v>
          </cell>
          <cell r="H59">
            <v>46.5</v>
          </cell>
          <cell r="I59">
            <v>207.5</v>
          </cell>
          <cell r="J59" t="str">
            <v>np</v>
          </cell>
          <cell r="K59">
            <v>0</v>
          </cell>
          <cell r="L59" t="str">
            <v>np</v>
          </cell>
          <cell r="M59">
            <v>0</v>
          </cell>
          <cell r="N59" t="str">
            <v>np</v>
          </cell>
          <cell r="O59">
            <v>0</v>
          </cell>
          <cell r="U59">
            <v>207.5</v>
          </cell>
        </row>
        <row r="60">
          <cell r="C60" t="str">
            <v>Blase, Elizabeth</v>
          </cell>
          <cell r="D60">
            <v>1982</v>
          </cell>
          <cell r="E60">
            <v>203</v>
          </cell>
          <cell r="H60" t="str">
            <v>np</v>
          </cell>
          <cell r="I60">
            <v>0</v>
          </cell>
          <cell r="J60">
            <v>47.5</v>
          </cell>
          <cell r="K60">
            <v>202.5</v>
          </cell>
          <cell r="L60" t="str">
            <v>np</v>
          </cell>
          <cell r="M60">
            <v>0</v>
          </cell>
          <cell r="N60" t="str">
            <v>np</v>
          </cell>
          <cell r="O60">
            <v>0</v>
          </cell>
          <cell r="U60">
            <v>0</v>
          </cell>
        </row>
        <row r="61">
          <cell r="C61" t="str">
            <v>Glasser, Allison D</v>
          </cell>
          <cell r="D61">
            <v>1987</v>
          </cell>
          <cell r="E61">
            <v>203</v>
          </cell>
          <cell r="H61" t="str">
            <v>np</v>
          </cell>
          <cell r="I61">
            <v>0</v>
          </cell>
          <cell r="J61">
            <v>47.5</v>
          </cell>
          <cell r="K61">
            <v>202.5</v>
          </cell>
          <cell r="L61" t="str">
            <v>np</v>
          </cell>
          <cell r="M61">
            <v>0</v>
          </cell>
          <cell r="N61" t="str">
            <v>np</v>
          </cell>
          <cell r="O61">
            <v>0</v>
          </cell>
          <cell r="U61">
            <v>0</v>
          </cell>
        </row>
        <row r="62">
          <cell r="C62" t="str">
            <v>Abdikulova, Zoya *</v>
          </cell>
          <cell r="D62">
            <v>1985</v>
          </cell>
          <cell r="E62">
            <v>200</v>
          </cell>
          <cell r="H62">
            <v>48</v>
          </cell>
          <cell r="I62">
            <v>200</v>
          </cell>
          <cell r="J62" t="str">
            <v>np</v>
          </cell>
          <cell r="K62">
            <v>0</v>
          </cell>
          <cell r="L62" t="str">
            <v>np</v>
          </cell>
          <cell r="M62">
            <v>0</v>
          </cell>
          <cell r="N62" t="str">
            <v>np</v>
          </cell>
          <cell r="O62">
            <v>0</v>
          </cell>
          <cell r="U62">
            <v>200</v>
          </cell>
        </row>
        <row r="64">
          <cell r="C64" t="str">
            <v>Group I International Points</v>
          </cell>
          <cell r="L64" t="str">
            <v>Place</v>
          </cell>
          <cell r="M64" t="str">
            <v>Points</v>
          </cell>
        </row>
        <row r="65">
          <cell r="C65" t="str">
            <v>Smart, Erinn</v>
          </cell>
          <cell r="D65" t="str">
            <v>Sr. "A", Havana, CUB, 6/22/01 (SF=1.259)</v>
          </cell>
          <cell r="L65">
            <v>12</v>
          </cell>
          <cell r="M65">
            <v>654.68</v>
          </cell>
        </row>
        <row r="66">
          <cell r="C66" t="str">
            <v>Zimmermann, Felicia</v>
          </cell>
          <cell r="D66" t="str">
            <v>Sr. "A", Moscow, RUS, 7/30/00 (SF=1.082)</v>
          </cell>
          <cell r="L66">
            <v>3</v>
          </cell>
          <cell r="M66">
            <v>919.7</v>
          </cell>
        </row>
        <row r="67">
          <cell r="C67" t="str">
            <v>Zimmermann, Iris</v>
          </cell>
          <cell r="D67" t="str">
            <v>Sr. "A", Moscow, RUS, 7/30/00 (SF=1.082)</v>
          </cell>
          <cell r="L67">
            <v>11</v>
          </cell>
          <cell r="M67">
            <v>568.05</v>
          </cell>
        </row>
        <row r="69">
          <cell r="C69" t="str">
            <v>Group II Points</v>
          </cell>
          <cell r="L69" t="str">
            <v>Place</v>
          </cell>
          <cell r="M69" t="str">
            <v>Points</v>
          </cell>
        </row>
        <row r="70">
          <cell r="C70" t="str">
            <v>Marsh, Ann</v>
          </cell>
          <cell r="D70" t="str">
            <v>Olympic Games, Sydney, AUS, 9/21/00 (SF=2.000)</v>
          </cell>
          <cell r="L70">
            <v>16</v>
          </cell>
          <cell r="M70">
            <v>1000</v>
          </cell>
        </row>
        <row r="71">
          <cell r="C71" t="str">
            <v>Smart, Erinn</v>
          </cell>
          <cell r="D71" t="str">
            <v>Sr. "A", Rochester, NY, 6/17/01 (SF=2.000)</v>
          </cell>
          <cell r="L71">
            <v>15</v>
          </cell>
          <cell r="M71">
            <v>1010</v>
          </cell>
        </row>
        <row r="72">
          <cell r="C72" t="str">
            <v>Zimmermann, Iris</v>
          </cell>
          <cell r="D72" t="str">
            <v>Olympic Games, Sydney, AUS, 9/21/00 (SF=2.000)</v>
          </cell>
          <cell r="L72">
            <v>11</v>
          </cell>
          <cell r="M72">
            <v>1050</v>
          </cell>
        </row>
      </sheetData>
      <sheetData sheetId="5">
        <row r="1">
          <cell r="H1" t="str">
            <v>Dec 2000 DV1</v>
          </cell>
          <cell r="J1" t="str">
            <v>Jan 2001 DV1</v>
          </cell>
          <cell r="L1" t="str">
            <v>Apr 2001 DV1</v>
          </cell>
          <cell r="N1" t="str">
            <v>2001 DIV I</v>
          </cell>
          <cell r="P1" t="str">
            <v>Other Group I Points</v>
          </cell>
        </row>
        <row r="2">
          <cell r="G2" t="str">
            <v>Last Yr</v>
          </cell>
          <cell r="H2" t="str">
            <v>Z1</v>
          </cell>
          <cell r="I2" t="str">
            <v>Dec 2000&lt;BR&gt;DV1&amp;nbsp;NAC%Dec 2001&lt;BR&gt;DV1&amp;nbsp;NAC</v>
          </cell>
          <cell r="J2" t="str">
            <v>Z1</v>
          </cell>
          <cell r="K2" t="str">
            <v>Jan 2001&lt;BR&gt;DV1&amp;nbsp;NAC%Jan 2002&lt;BR&gt;DV1&amp;nbsp;NAC</v>
          </cell>
          <cell r="L2" t="str">
            <v>Z1</v>
          </cell>
          <cell r="M2" t="str">
            <v>Apr 2001&lt;BR&gt;DV1&amp;nbsp;NAC%</v>
          </cell>
          <cell r="N2" t="str">
            <v>H</v>
          </cell>
          <cell r="O2" t="str">
            <v>2001&lt;BR&gt;DV1&amp;nbsp;NATLS%2002&lt;BR&gt;DV1&amp;nbsp;NATLS</v>
          </cell>
          <cell r="P2" t="str">
            <v>Other Group I Points</v>
          </cell>
        </row>
        <row r="3">
          <cell r="H3">
            <v>8</v>
          </cell>
          <cell r="I3">
            <v>19</v>
          </cell>
          <cell r="J3">
            <v>10</v>
          </cell>
          <cell r="K3">
            <v>19</v>
          </cell>
          <cell r="L3">
            <v>12</v>
          </cell>
          <cell r="M3">
            <v>19</v>
          </cell>
          <cell r="N3">
            <v>14</v>
          </cell>
          <cell r="O3">
            <v>10</v>
          </cell>
          <cell r="P3">
            <v>16</v>
          </cell>
        </row>
        <row r="4">
          <cell r="C4" t="str">
            <v>Zagunis, Mariel</v>
          </cell>
          <cell r="D4">
            <v>1985</v>
          </cell>
          <cell r="E4">
            <v>7582</v>
          </cell>
          <cell r="F4">
            <v>560</v>
          </cell>
          <cell r="G4">
            <v>4646.6</v>
          </cell>
          <cell r="H4">
            <v>5</v>
          </cell>
          <cell r="I4">
            <v>755</v>
          </cell>
          <cell r="J4">
            <v>9</v>
          </cell>
          <cell r="K4">
            <v>620</v>
          </cell>
          <cell r="L4">
            <v>1</v>
          </cell>
          <cell r="M4">
            <v>1000</v>
          </cell>
          <cell r="N4" t="str">
            <v>np</v>
          </cell>
          <cell r="O4">
            <v>0</v>
          </cell>
          <cell r="U4">
            <v>755</v>
          </cell>
        </row>
        <row r="5">
          <cell r="C5" t="str">
            <v>Jacobson, Sada M</v>
          </cell>
          <cell r="D5">
            <v>1983</v>
          </cell>
          <cell r="E5">
            <v>6708</v>
          </cell>
          <cell r="G5">
            <v>4117.92</v>
          </cell>
          <cell r="H5">
            <v>1</v>
          </cell>
          <cell r="I5">
            <v>1000</v>
          </cell>
          <cell r="J5">
            <v>11</v>
          </cell>
          <cell r="K5">
            <v>590</v>
          </cell>
          <cell r="L5" t="str">
            <v>np</v>
          </cell>
          <cell r="M5">
            <v>0</v>
          </cell>
          <cell r="N5">
            <v>1</v>
          </cell>
          <cell r="O5">
            <v>1000</v>
          </cell>
          <cell r="U5">
            <v>1000</v>
          </cell>
        </row>
        <row r="6">
          <cell r="C6" t="str">
            <v>Jacobson, Emily P</v>
          </cell>
          <cell r="D6">
            <v>1985</v>
          </cell>
          <cell r="E6">
            <v>4948</v>
          </cell>
          <cell r="G6">
            <v>2927.52</v>
          </cell>
          <cell r="H6">
            <v>10</v>
          </cell>
          <cell r="I6">
            <v>605</v>
          </cell>
          <cell r="J6">
            <v>23</v>
          </cell>
          <cell r="K6">
            <v>385</v>
          </cell>
          <cell r="L6">
            <v>7</v>
          </cell>
          <cell r="M6">
            <v>715</v>
          </cell>
          <cell r="N6">
            <v>5</v>
          </cell>
          <cell r="O6">
            <v>700</v>
          </cell>
          <cell r="P6">
            <v>-494.57</v>
          </cell>
          <cell r="U6">
            <v>605</v>
          </cell>
        </row>
        <row r="7">
          <cell r="C7" t="str">
            <v>Mustilli, Nicole</v>
          </cell>
          <cell r="D7">
            <v>1978</v>
          </cell>
          <cell r="E7">
            <v>4690</v>
          </cell>
          <cell r="F7">
            <v>630</v>
          </cell>
          <cell r="G7">
            <v>2004.9</v>
          </cell>
          <cell r="H7" t="str">
            <v>np</v>
          </cell>
          <cell r="I7">
            <v>0</v>
          </cell>
          <cell r="J7">
            <v>10</v>
          </cell>
          <cell r="K7">
            <v>605</v>
          </cell>
          <cell r="L7">
            <v>5</v>
          </cell>
          <cell r="M7">
            <v>755</v>
          </cell>
          <cell r="N7">
            <v>6</v>
          </cell>
          <cell r="O7">
            <v>695</v>
          </cell>
          <cell r="U7">
            <v>0</v>
          </cell>
        </row>
        <row r="8">
          <cell r="C8" t="str">
            <v>Becker, Christine </v>
          </cell>
          <cell r="D8">
            <v>1963</v>
          </cell>
          <cell r="E8">
            <v>4447</v>
          </cell>
          <cell r="F8">
            <v>650</v>
          </cell>
          <cell r="G8">
            <v>1107.08</v>
          </cell>
          <cell r="H8">
            <v>3</v>
          </cell>
          <cell r="I8">
            <v>840</v>
          </cell>
          <cell r="J8">
            <v>1</v>
          </cell>
          <cell r="K8">
            <v>1000</v>
          </cell>
          <cell r="L8">
            <v>6</v>
          </cell>
          <cell r="M8">
            <v>735</v>
          </cell>
          <cell r="N8">
            <v>3</v>
          </cell>
          <cell r="O8">
            <v>850</v>
          </cell>
          <cell r="U8">
            <v>840</v>
          </cell>
        </row>
        <row r="9">
          <cell r="C9" t="str">
            <v>Gaillard, Amelia F</v>
          </cell>
          <cell r="D9">
            <v>1984</v>
          </cell>
          <cell r="E9">
            <v>4217</v>
          </cell>
          <cell r="G9">
            <v>1962.28</v>
          </cell>
          <cell r="H9">
            <v>12</v>
          </cell>
          <cell r="I9">
            <v>575</v>
          </cell>
          <cell r="J9">
            <v>3</v>
          </cell>
          <cell r="K9">
            <v>840</v>
          </cell>
          <cell r="L9">
            <v>3</v>
          </cell>
          <cell r="M9">
            <v>840</v>
          </cell>
          <cell r="N9">
            <v>10</v>
          </cell>
          <cell r="O9">
            <v>533</v>
          </cell>
          <cell r="U9">
            <v>575</v>
          </cell>
        </row>
        <row r="10">
          <cell r="C10" t="str">
            <v>Purcell, Caroline M.</v>
          </cell>
          <cell r="D10">
            <v>1980</v>
          </cell>
          <cell r="E10">
            <v>3850</v>
          </cell>
          <cell r="G10">
            <v>1760</v>
          </cell>
          <cell r="H10">
            <v>6</v>
          </cell>
          <cell r="I10">
            <v>735</v>
          </cell>
          <cell r="J10">
            <v>6</v>
          </cell>
          <cell r="K10">
            <v>735</v>
          </cell>
          <cell r="L10">
            <v>9</v>
          </cell>
          <cell r="M10">
            <v>620</v>
          </cell>
          <cell r="N10">
            <v>9</v>
          </cell>
          <cell r="O10">
            <v>535</v>
          </cell>
          <cell r="U10">
            <v>735</v>
          </cell>
        </row>
        <row r="11">
          <cell r="C11" t="str">
            <v>Smith, Julie</v>
          </cell>
          <cell r="D11">
            <v>1972</v>
          </cell>
          <cell r="E11">
            <v>3080</v>
          </cell>
          <cell r="G11">
            <v>560</v>
          </cell>
          <cell r="H11">
            <v>3</v>
          </cell>
          <cell r="I11">
            <v>840</v>
          </cell>
          <cell r="J11">
            <v>3</v>
          </cell>
          <cell r="K11">
            <v>840</v>
          </cell>
          <cell r="L11">
            <v>3</v>
          </cell>
          <cell r="M11">
            <v>840</v>
          </cell>
          <cell r="N11">
            <v>7</v>
          </cell>
          <cell r="O11">
            <v>690</v>
          </cell>
          <cell r="U11">
            <v>840</v>
          </cell>
        </row>
        <row r="12">
          <cell r="C12" t="str">
            <v>Imaizumi, Vivian O</v>
          </cell>
          <cell r="D12">
            <v>1978</v>
          </cell>
          <cell r="E12">
            <v>2530</v>
          </cell>
          <cell r="G12">
            <v>738</v>
          </cell>
          <cell r="H12">
            <v>7</v>
          </cell>
          <cell r="I12">
            <v>715</v>
          </cell>
          <cell r="J12">
            <v>20</v>
          </cell>
          <cell r="K12">
            <v>400</v>
          </cell>
          <cell r="L12">
            <v>12</v>
          </cell>
          <cell r="M12">
            <v>575</v>
          </cell>
          <cell r="N12">
            <v>15</v>
          </cell>
          <cell r="O12">
            <v>502</v>
          </cell>
          <cell r="U12">
            <v>715</v>
          </cell>
        </row>
        <row r="13">
          <cell r="C13" t="str">
            <v>Crane, Christina</v>
          </cell>
          <cell r="D13">
            <v>1982</v>
          </cell>
          <cell r="E13">
            <v>2215</v>
          </cell>
          <cell r="G13">
            <v>590</v>
          </cell>
          <cell r="H13">
            <v>17</v>
          </cell>
          <cell r="I13">
            <v>415</v>
          </cell>
          <cell r="J13">
            <v>13</v>
          </cell>
          <cell r="K13">
            <v>525</v>
          </cell>
          <cell r="L13">
            <v>19</v>
          </cell>
          <cell r="M13">
            <v>405</v>
          </cell>
          <cell r="N13">
            <v>8</v>
          </cell>
          <cell r="O13">
            <v>685</v>
          </cell>
          <cell r="U13">
            <v>415</v>
          </cell>
        </row>
        <row r="14">
          <cell r="C14" t="str">
            <v>Oldham Cox, Jennifer K</v>
          </cell>
          <cell r="D14">
            <v>1974</v>
          </cell>
          <cell r="E14">
            <v>2145</v>
          </cell>
          <cell r="H14">
            <v>8</v>
          </cell>
          <cell r="I14">
            <v>695</v>
          </cell>
          <cell r="J14">
            <v>2</v>
          </cell>
          <cell r="K14">
            <v>925</v>
          </cell>
          <cell r="L14">
            <v>13</v>
          </cell>
          <cell r="M14">
            <v>525</v>
          </cell>
          <cell r="N14" t="str">
            <v>np</v>
          </cell>
          <cell r="O14">
            <v>0</v>
          </cell>
          <cell r="U14">
            <v>695</v>
          </cell>
        </row>
        <row r="15">
          <cell r="C15" t="str">
            <v>Le, Nhi Lan</v>
          </cell>
          <cell r="D15">
            <v>1964</v>
          </cell>
          <cell r="E15">
            <v>1785</v>
          </cell>
          <cell r="G15">
            <v>550</v>
          </cell>
          <cell r="H15">
            <v>18</v>
          </cell>
          <cell r="I15">
            <v>410</v>
          </cell>
          <cell r="J15">
            <v>17</v>
          </cell>
          <cell r="K15">
            <v>415</v>
          </cell>
          <cell r="L15">
            <v>18</v>
          </cell>
          <cell r="M15">
            <v>410</v>
          </cell>
          <cell r="N15" t="str">
            <v>np</v>
          </cell>
          <cell r="O15">
            <v>0</v>
          </cell>
          <cell r="U15">
            <v>410</v>
          </cell>
        </row>
        <row r="16">
          <cell r="C16" t="str">
            <v>Eiremo, Annika M</v>
          </cell>
          <cell r="D16">
            <v>1985</v>
          </cell>
          <cell r="E16">
            <v>1730</v>
          </cell>
          <cell r="H16" t="str">
            <v>np</v>
          </cell>
          <cell r="I16">
            <v>0</v>
          </cell>
          <cell r="J16">
            <v>30</v>
          </cell>
          <cell r="K16">
            <v>290</v>
          </cell>
          <cell r="L16">
            <v>11</v>
          </cell>
          <cell r="M16">
            <v>590</v>
          </cell>
          <cell r="N16">
            <v>3</v>
          </cell>
          <cell r="O16">
            <v>850</v>
          </cell>
          <cell r="U16">
            <v>0</v>
          </cell>
        </row>
        <row r="17">
          <cell r="C17" t="str">
            <v>Providenza, Valerie C</v>
          </cell>
          <cell r="D17">
            <v>1985</v>
          </cell>
          <cell r="E17">
            <v>1726</v>
          </cell>
          <cell r="H17">
            <v>13</v>
          </cell>
          <cell r="I17">
            <v>525</v>
          </cell>
          <cell r="J17">
            <v>8</v>
          </cell>
          <cell r="K17">
            <v>695</v>
          </cell>
          <cell r="L17" t="str">
            <v>np</v>
          </cell>
          <cell r="M17">
            <v>0</v>
          </cell>
          <cell r="N17">
            <v>13</v>
          </cell>
          <cell r="O17">
            <v>506</v>
          </cell>
          <cell r="P17">
            <v>-375.44</v>
          </cell>
          <cell r="U17">
            <v>525</v>
          </cell>
        </row>
        <row r="18">
          <cell r="C18" t="str">
            <v>Parker, Sarah</v>
          </cell>
          <cell r="D18">
            <v>1987</v>
          </cell>
          <cell r="E18">
            <v>1704</v>
          </cell>
          <cell r="H18">
            <v>16</v>
          </cell>
          <cell r="I18">
            <v>480</v>
          </cell>
          <cell r="J18">
            <v>26</v>
          </cell>
          <cell r="K18">
            <v>310</v>
          </cell>
          <cell r="L18">
            <v>8</v>
          </cell>
          <cell r="M18">
            <v>695</v>
          </cell>
          <cell r="N18">
            <v>12</v>
          </cell>
          <cell r="O18">
            <v>529</v>
          </cell>
          <cell r="P18">
            <v>-364.61</v>
          </cell>
          <cell r="U18">
            <v>480</v>
          </cell>
        </row>
        <row r="19">
          <cell r="C19" t="str">
            <v>Kalkina, Yelena *</v>
          </cell>
          <cell r="D19">
            <v>1975</v>
          </cell>
          <cell r="E19">
            <v>1680</v>
          </cell>
          <cell r="H19">
            <v>2</v>
          </cell>
          <cell r="I19">
            <v>925</v>
          </cell>
          <cell r="J19">
            <v>5</v>
          </cell>
          <cell r="K19">
            <v>755</v>
          </cell>
          <cell r="L19" t="str">
            <v>np</v>
          </cell>
          <cell r="M19">
            <v>0</v>
          </cell>
          <cell r="N19" t="str">
            <v>np</v>
          </cell>
          <cell r="O19">
            <v>0</v>
          </cell>
          <cell r="U19">
            <v>925</v>
          </cell>
        </row>
        <row r="20">
          <cell r="C20" t="str">
            <v>Jemal, Alexis D</v>
          </cell>
          <cell r="D20">
            <v>1981</v>
          </cell>
          <cell r="E20">
            <v>1604</v>
          </cell>
          <cell r="H20">
            <v>30</v>
          </cell>
          <cell r="I20">
            <v>290</v>
          </cell>
          <cell r="J20">
            <v>15</v>
          </cell>
          <cell r="K20">
            <v>495</v>
          </cell>
          <cell r="L20">
            <v>10</v>
          </cell>
          <cell r="M20">
            <v>605</v>
          </cell>
          <cell r="N20">
            <v>14</v>
          </cell>
          <cell r="O20">
            <v>504</v>
          </cell>
          <cell r="U20">
            <v>290</v>
          </cell>
        </row>
        <row r="21">
          <cell r="C21" t="str">
            <v>Padula, Veronica M</v>
          </cell>
          <cell r="D21">
            <v>1984</v>
          </cell>
          <cell r="E21">
            <v>1196</v>
          </cell>
          <cell r="H21" t="str">
            <v>np</v>
          </cell>
          <cell r="I21">
            <v>0</v>
          </cell>
          <cell r="J21">
            <v>31</v>
          </cell>
          <cell r="K21">
            <v>285</v>
          </cell>
          <cell r="L21">
            <v>24</v>
          </cell>
          <cell r="M21">
            <v>380</v>
          </cell>
          <cell r="N21">
            <v>11</v>
          </cell>
          <cell r="O21">
            <v>531</v>
          </cell>
          <cell r="U21">
            <v>0</v>
          </cell>
        </row>
        <row r="22">
          <cell r="C22" t="str">
            <v>Douville, Rebecca A</v>
          </cell>
          <cell r="D22">
            <v>1958</v>
          </cell>
          <cell r="E22">
            <v>1160</v>
          </cell>
          <cell r="H22">
            <v>29</v>
          </cell>
          <cell r="I22">
            <v>295</v>
          </cell>
          <cell r="J22">
            <v>16</v>
          </cell>
          <cell r="K22">
            <v>480</v>
          </cell>
          <cell r="L22">
            <v>23</v>
          </cell>
          <cell r="M22">
            <v>385</v>
          </cell>
          <cell r="N22" t="str">
            <v>np</v>
          </cell>
          <cell r="O22">
            <v>0</v>
          </cell>
          <cell r="U22">
            <v>295</v>
          </cell>
        </row>
        <row r="23">
          <cell r="C23" t="str">
            <v>Latham, Christine</v>
          </cell>
          <cell r="D23">
            <v>1969</v>
          </cell>
          <cell r="E23">
            <v>1148</v>
          </cell>
          <cell r="H23">
            <v>19</v>
          </cell>
          <cell r="I23">
            <v>405</v>
          </cell>
          <cell r="J23">
            <v>38.5</v>
          </cell>
          <cell r="K23">
            <v>247.5</v>
          </cell>
          <cell r="L23">
            <v>15</v>
          </cell>
          <cell r="M23">
            <v>495</v>
          </cell>
          <cell r="N23" t="str">
            <v>np</v>
          </cell>
          <cell r="O23">
            <v>0</v>
          </cell>
          <cell r="U23">
            <v>405</v>
          </cell>
        </row>
        <row r="24">
          <cell r="C24" t="str">
            <v>O'Neill, Austin H</v>
          </cell>
          <cell r="D24">
            <v>1980</v>
          </cell>
          <cell r="E24">
            <v>1130</v>
          </cell>
          <cell r="H24">
            <v>26</v>
          </cell>
          <cell r="I24">
            <v>310</v>
          </cell>
          <cell r="J24">
            <v>19</v>
          </cell>
          <cell r="K24">
            <v>405</v>
          </cell>
          <cell r="L24">
            <v>17</v>
          </cell>
          <cell r="M24">
            <v>415</v>
          </cell>
          <cell r="N24" t="str">
            <v>np</v>
          </cell>
          <cell r="O24">
            <v>0</v>
          </cell>
          <cell r="U24">
            <v>310</v>
          </cell>
        </row>
        <row r="25">
          <cell r="C25" t="str">
            <v>Gelman, Julia</v>
          </cell>
          <cell r="D25">
            <v>1983</v>
          </cell>
          <cell r="E25">
            <v>1120</v>
          </cell>
          <cell r="H25">
            <v>48</v>
          </cell>
          <cell r="I25">
            <v>200</v>
          </cell>
          <cell r="J25" t="str">
            <v>np</v>
          </cell>
          <cell r="K25">
            <v>0</v>
          </cell>
          <cell r="L25" t="str">
            <v>np</v>
          </cell>
          <cell r="M25">
            <v>0</v>
          </cell>
          <cell r="N25">
            <v>2</v>
          </cell>
          <cell r="O25">
            <v>920</v>
          </cell>
          <cell r="U25">
            <v>200</v>
          </cell>
        </row>
        <row r="26">
          <cell r="C26" t="str">
            <v>Brosnan, Heather J</v>
          </cell>
          <cell r="D26">
            <v>1982</v>
          </cell>
          <cell r="E26">
            <v>1110</v>
          </cell>
          <cell r="H26">
            <v>21</v>
          </cell>
          <cell r="I26">
            <v>395</v>
          </cell>
          <cell r="J26">
            <v>7</v>
          </cell>
          <cell r="K26">
            <v>715</v>
          </cell>
          <cell r="L26" t="str">
            <v>np</v>
          </cell>
          <cell r="M26">
            <v>0</v>
          </cell>
          <cell r="N26" t="str">
            <v>np</v>
          </cell>
          <cell r="O26">
            <v>0</v>
          </cell>
          <cell r="U26">
            <v>395</v>
          </cell>
        </row>
        <row r="27">
          <cell r="C27" t="str">
            <v>Cox, Susan D</v>
          </cell>
          <cell r="D27">
            <v>1974</v>
          </cell>
          <cell r="E27">
            <v>990</v>
          </cell>
          <cell r="H27">
            <v>37</v>
          </cell>
          <cell r="I27">
            <v>255</v>
          </cell>
          <cell r="J27">
            <v>41</v>
          </cell>
          <cell r="K27">
            <v>235</v>
          </cell>
          <cell r="L27" t="str">
            <v>np</v>
          </cell>
          <cell r="M27">
            <v>0</v>
          </cell>
          <cell r="N27">
            <v>16</v>
          </cell>
          <cell r="O27">
            <v>500</v>
          </cell>
          <cell r="U27">
            <v>255</v>
          </cell>
        </row>
        <row r="28">
          <cell r="C28" t="str">
            <v>Dewsnup, Kelly</v>
          </cell>
          <cell r="D28">
            <v>1975</v>
          </cell>
          <cell r="E28">
            <v>968</v>
          </cell>
          <cell r="H28">
            <v>35.5</v>
          </cell>
          <cell r="I28">
            <v>262.5</v>
          </cell>
          <cell r="J28">
            <v>43</v>
          </cell>
          <cell r="K28">
            <v>225</v>
          </cell>
          <cell r="L28">
            <v>16</v>
          </cell>
          <cell r="M28">
            <v>480</v>
          </cell>
          <cell r="N28" t="str">
            <v>np</v>
          </cell>
          <cell r="O28">
            <v>0</v>
          </cell>
          <cell r="U28">
            <v>262.5</v>
          </cell>
        </row>
        <row r="29">
          <cell r="C29" t="str">
            <v>Mustilli, Marisa</v>
          </cell>
          <cell r="D29">
            <v>1980</v>
          </cell>
          <cell r="E29">
            <v>923</v>
          </cell>
          <cell r="H29">
            <v>9</v>
          </cell>
          <cell r="I29">
            <v>620</v>
          </cell>
          <cell r="J29">
            <v>27.5</v>
          </cell>
          <cell r="K29">
            <v>302.5</v>
          </cell>
          <cell r="L29" t="str">
            <v>np</v>
          </cell>
          <cell r="M29">
            <v>0</v>
          </cell>
          <cell r="N29" t="str">
            <v>np</v>
          </cell>
          <cell r="O29">
            <v>0</v>
          </cell>
          <cell r="U29">
            <v>620</v>
          </cell>
        </row>
        <row r="30">
          <cell r="C30" t="str">
            <v>Dunn, Lauren</v>
          </cell>
          <cell r="D30">
            <v>1983</v>
          </cell>
          <cell r="E30">
            <v>900</v>
          </cell>
          <cell r="H30">
            <v>40</v>
          </cell>
          <cell r="I30">
            <v>240</v>
          </cell>
          <cell r="J30">
            <v>36</v>
          </cell>
          <cell r="K30">
            <v>260</v>
          </cell>
          <cell r="L30">
            <v>20</v>
          </cell>
          <cell r="M30">
            <v>400</v>
          </cell>
          <cell r="N30" t="str">
            <v>np</v>
          </cell>
          <cell r="O30">
            <v>0</v>
          </cell>
          <cell r="U30">
            <v>240</v>
          </cell>
        </row>
        <row r="31">
          <cell r="C31" t="str">
            <v>Turner, Delia</v>
          </cell>
          <cell r="D31">
            <v>1951</v>
          </cell>
          <cell r="E31">
            <v>800</v>
          </cell>
          <cell r="H31">
            <v>22</v>
          </cell>
          <cell r="I31">
            <v>390</v>
          </cell>
          <cell r="J31">
            <v>18</v>
          </cell>
          <cell r="K31">
            <v>410</v>
          </cell>
          <cell r="L31" t="str">
            <v>np</v>
          </cell>
          <cell r="M31">
            <v>0</v>
          </cell>
          <cell r="N31" t="str">
            <v>np</v>
          </cell>
          <cell r="O31">
            <v>0</v>
          </cell>
          <cell r="U31">
            <v>390</v>
          </cell>
        </row>
        <row r="32">
          <cell r="C32" t="str">
            <v>Miller, Joy M</v>
          </cell>
          <cell r="D32">
            <v>1969</v>
          </cell>
          <cell r="E32">
            <v>765</v>
          </cell>
          <cell r="H32">
            <v>14</v>
          </cell>
          <cell r="I32">
            <v>510</v>
          </cell>
          <cell r="J32">
            <v>37</v>
          </cell>
          <cell r="K32">
            <v>255</v>
          </cell>
          <cell r="L32" t="str">
            <v>np</v>
          </cell>
          <cell r="M32">
            <v>0</v>
          </cell>
          <cell r="N32" t="str">
            <v>np</v>
          </cell>
          <cell r="O32">
            <v>0</v>
          </cell>
          <cell r="U32">
            <v>510</v>
          </cell>
        </row>
        <row r="33">
          <cell r="C33" t="str">
            <v>Nally, Deseri D</v>
          </cell>
          <cell r="D33">
            <v>1975</v>
          </cell>
          <cell r="E33">
            <v>703</v>
          </cell>
          <cell r="H33">
            <v>20</v>
          </cell>
          <cell r="I33">
            <v>400</v>
          </cell>
          <cell r="J33">
            <v>27.5</v>
          </cell>
          <cell r="K33">
            <v>302.5</v>
          </cell>
          <cell r="L33" t="str">
            <v>np</v>
          </cell>
          <cell r="M33">
            <v>0</v>
          </cell>
          <cell r="N33" t="str">
            <v>np</v>
          </cell>
          <cell r="O33">
            <v>0</v>
          </cell>
          <cell r="U33">
            <v>400</v>
          </cell>
        </row>
        <row r="34">
          <cell r="C34" t="str">
            <v>Klinkov, Ariana</v>
          </cell>
          <cell r="D34">
            <v>1970</v>
          </cell>
          <cell r="E34">
            <v>675</v>
          </cell>
          <cell r="H34">
            <v>24</v>
          </cell>
          <cell r="I34">
            <v>380</v>
          </cell>
          <cell r="J34">
            <v>29</v>
          </cell>
          <cell r="K34">
            <v>295</v>
          </cell>
          <cell r="L34" t="str">
            <v>np</v>
          </cell>
          <cell r="M34">
            <v>0</v>
          </cell>
          <cell r="N34" t="str">
            <v>np</v>
          </cell>
          <cell r="O34">
            <v>0</v>
          </cell>
          <cell r="U34">
            <v>380</v>
          </cell>
        </row>
        <row r="35">
          <cell r="C35" t="str">
            <v>Walsh, Sarah B</v>
          </cell>
          <cell r="D35">
            <v>1979</v>
          </cell>
          <cell r="E35">
            <v>655</v>
          </cell>
          <cell r="H35">
            <v>35.5</v>
          </cell>
          <cell r="I35">
            <v>262.5</v>
          </cell>
          <cell r="J35" t="str">
            <v>np</v>
          </cell>
          <cell r="K35">
            <v>0</v>
          </cell>
          <cell r="L35">
            <v>21.5</v>
          </cell>
          <cell r="M35">
            <v>392.5</v>
          </cell>
          <cell r="N35" t="str">
            <v>np</v>
          </cell>
          <cell r="O35">
            <v>0</v>
          </cell>
          <cell r="U35">
            <v>262.5</v>
          </cell>
        </row>
        <row r="36">
          <cell r="C36" t="str">
            <v>Siebert, Syvenna B</v>
          </cell>
          <cell r="D36">
            <v>1985</v>
          </cell>
          <cell r="E36">
            <v>630</v>
          </cell>
          <cell r="H36">
            <v>38</v>
          </cell>
          <cell r="I36">
            <v>250</v>
          </cell>
          <cell r="J36">
            <v>24</v>
          </cell>
          <cell r="K36">
            <v>380</v>
          </cell>
          <cell r="L36" t="str">
            <v>np</v>
          </cell>
          <cell r="M36">
            <v>0</v>
          </cell>
          <cell r="N36" t="str">
            <v>np</v>
          </cell>
          <cell r="O36">
            <v>0</v>
          </cell>
          <cell r="U36">
            <v>250</v>
          </cell>
        </row>
        <row r="37">
          <cell r="C37" t="str">
            <v>Cox, Bethany A</v>
          </cell>
          <cell r="D37">
            <v>1977</v>
          </cell>
          <cell r="E37">
            <v>575</v>
          </cell>
          <cell r="H37" t="str">
            <v>np</v>
          </cell>
          <cell r="I37">
            <v>0</v>
          </cell>
          <cell r="J37">
            <v>12</v>
          </cell>
          <cell r="K37">
            <v>575</v>
          </cell>
          <cell r="L37" t="str">
            <v>np</v>
          </cell>
          <cell r="M37">
            <v>0</v>
          </cell>
          <cell r="N37" t="str">
            <v>np</v>
          </cell>
          <cell r="O37">
            <v>0</v>
          </cell>
          <cell r="U37">
            <v>0</v>
          </cell>
        </row>
        <row r="38">
          <cell r="C38" t="str">
            <v>Feldman, Jill</v>
          </cell>
          <cell r="D38">
            <v>1965</v>
          </cell>
          <cell r="E38">
            <v>495</v>
          </cell>
          <cell r="H38">
            <v>15</v>
          </cell>
          <cell r="I38">
            <v>495</v>
          </cell>
          <cell r="J38" t="str">
            <v>np</v>
          </cell>
          <cell r="K38">
            <v>0</v>
          </cell>
          <cell r="L38" t="str">
            <v>np</v>
          </cell>
          <cell r="M38">
            <v>0</v>
          </cell>
          <cell r="N38" t="str">
            <v>np</v>
          </cell>
          <cell r="O38">
            <v>0</v>
          </cell>
          <cell r="U38">
            <v>495</v>
          </cell>
        </row>
        <row r="39">
          <cell r="C39" t="str">
            <v>Bowen, Sara E</v>
          </cell>
          <cell r="D39">
            <v>1978</v>
          </cell>
          <cell r="E39">
            <v>493</v>
          </cell>
          <cell r="H39">
            <v>39</v>
          </cell>
          <cell r="I39">
            <v>245</v>
          </cell>
          <cell r="J39">
            <v>38.5</v>
          </cell>
          <cell r="K39">
            <v>247.5</v>
          </cell>
          <cell r="L39" t="str">
            <v>np</v>
          </cell>
          <cell r="M39">
            <v>0</v>
          </cell>
          <cell r="N39" t="str">
            <v>np</v>
          </cell>
          <cell r="O39">
            <v>0</v>
          </cell>
          <cell r="U39">
            <v>245</v>
          </cell>
        </row>
        <row r="40">
          <cell r="C40" t="str">
            <v>Crane, Cindy S</v>
          </cell>
          <cell r="D40">
            <v>1954</v>
          </cell>
          <cell r="E40">
            <v>475</v>
          </cell>
          <cell r="H40">
            <v>41</v>
          </cell>
          <cell r="I40">
            <v>235</v>
          </cell>
          <cell r="J40">
            <v>40</v>
          </cell>
          <cell r="K40">
            <v>240</v>
          </cell>
          <cell r="L40" t="str">
            <v>np</v>
          </cell>
          <cell r="M40">
            <v>0</v>
          </cell>
          <cell r="N40" t="str">
            <v>np</v>
          </cell>
          <cell r="O40">
            <v>0</v>
          </cell>
          <cell r="U40">
            <v>235</v>
          </cell>
        </row>
        <row r="41">
          <cell r="C41" t="str">
            <v>Nicolau, Doty</v>
          </cell>
          <cell r="D41">
            <v>1949</v>
          </cell>
          <cell r="E41">
            <v>425</v>
          </cell>
          <cell r="H41">
            <v>47</v>
          </cell>
          <cell r="I41">
            <v>205</v>
          </cell>
          <cell r="J41">
            <v>44</v>
          </cell>
          <cell r="K41">
            <v>220</v>
          </cell>
          <cell r="L41" t="str">
            <v>np</v>
          </cell>
          <cell r="M41">
            <v>0</v>
          </cell>
          <cell r="N41" t="str">
            <v>np</v>
          </cell>
          <cell r="O41">
            <v>0</v>
          </cell>
          <cell r="U41">
            <v>205</v>
          </cell>
        </row>
        <row r="42">
          <cell r="C42" t="str">
            <v>Cummins, Judith</v>
          </cell>
          <cell r="D42">
            <v>1949</v>
          </cell>
          <cell r="E42">
            <v>418</v>
          </cell>
          <cell r="H42">
            <v>45</v>
          </cell>
          <cell r="I42">
            <v>215</v>
          </cell>
          <cell r="J42">
            <v>47.5</v>
          </cell>
          <cell r="K42">
            <v>202.5</v>
          </cell>
          <cell r="L42" t="str">
            <v>np</v>
          </cell>
          <cell r="M42">
            <v>0</v>
          </cell>
          <cell r="N42" t="str">
            <v>np</v>
          </cell>
          <cell r="O42">
            <v>0</v>
          </cell>
          <cell r="U42">
            <v>215</v>
          </cell>
        </row>
        <row r="43">
          <cell r="C43" t="str">
            <v>Milo, Destanie</v>
          </cell>
          <cell r="D43">
            <v>1981</v>
          </cell>
          <cell r="E43">
            <v>395</v>
          </cell>
          <cell r="H43" t="str">
            <v>np</v>
          </cell>
          <cell r="I43">
            <v>0</v>
          </cell>
          <cell r="J43">
            <v>21</v>
          </cell>
          <cell r="K43">
            <v>395</v>
          </cell>
          <cell r="L43" t="str">
            <v>np</v>
          </cell>
          <cell r="M43">
            <v>0</v>
          </cell>
          <cell r="N43" t="str">
            <v>np</v>
          </cell>
          <cell r="O43">
            <v>0</v>
          </cell>
          <cell r="U43">
            <v>0</v>
          </cell>
        </row>
        <row r="44">
          <cell r="C44" t="str">
            <v>Aagesen, Sonja A</v>
          </cell>
          <cell r="D44">
            <v>1966</v>
          </cell>
          <cell r="E44">
            <v>393</v>
          </cell>
          <cell r="H44" t="str">
            <v>np</v>
          </cell>
          <cell r="I44">
            <v>0</v>
          </cell>
          <cell r="J44" t="str">
            <v>np</v>
          </cell>
          <cell r="K44">
            <v>0</v>
          </cell>
          <cell r="L44">
            <v>21.5</v>
          </cell>
          <cell r="M44">
            <v>392.5</v>
          </cell>
          <cell r="N44" t="str">
            <v>np</v>
          </cell>
          <cell r="O44">
            <v>0</v>
          </cell>
          <cell r="U44">
            <v>0</v>
          </cell>
        </row>
        <row r="45">
          <cell r="C45" t="str">
            <v>Shaahid, Sakinah N</v>
          </cell>
          <cell r="D45">
            <v>1981</v>
          </cell>
          <cell r="E45">
            <v>315</v>
          </cell>
          <cell r="H45" t="str">
            <v>np</v>
          </cell>
          <cell r="I45">
            <v>0</v>
          </cell>
          <cell r="J45">
            <v>25</v>
          </cell>
          <cell r="K45">
            <v>315</v>
          </cell>
          <cell r="L45" t="str">
            <v>np</v>
          </cell>
          <cell r="M45">
            <v>0</v>
          </cell>
          <cell r="N45" t="str">
            <v>np</v>
          </cell>
          <cell r="O45">
            <v>0</v>
          </cell>
          <cell r="U45">
            <v>0</v>
          </cell>
        </row>
        <row r="46">
          <cell r="C46" t="str">
            <v>Smith, Chaz</v>
          </cell>
          <cell r="D46">
            <v>1962</v>
          </cell>
          <cell r="E46">
            <v>305</v>
          </cell>
          <cell r="H46">
            <v>27</v>
          </cell>
          <cell r="I46">
            <v>305</v>
          </cell>
          <cell r="J46" t="str">
            <v>np</v>
          </cell>
          <cell r="K46">
            <v>0</v>
          </cell>
          <cell r="L46" t="str">
            <v>np</v>
          </cell>
          <cell r="M46">
            <v>0</v>
          </cell>
          <cell r="N46" t="str">
            <v>np</v>
          </cell>
          <cell r="O46">
            <v>0</v>
          </cell>
          <cell r="U46">
            <v>305</v>
          </cell>
        </row>
        <row r="47">
          <cell r="C47" t="str">
            <v>Nelson, Amanda L</v>
          </cell>
          <cell r="D47">
            <v>1982</v>
          </cell>
          <cell r="E47">
            <v>285</v>
          </cell>
          <cell r="H47">
            <v>31</v>
          </cell>
          <cell r="I47">
            <v>285</v>
          </cell>
          <cell r="J47" t="str">
            <v>np</v>
          </cell>
          <cell r="K47">
            <v>0</v>
          </cell>
          <cell r="L47" t="str">
            <v>np</v>
          </cell>
          <cell r="M47">
            <v>0</v>
          </cell>
          <cell r="N47" t="str">
            <v>np</v>
          </cell>
          <cell r="O47">
            <v>0</v>
          </cell>
          <cell r="U47">
            <v>285</v>
          </cell>
        </row>
        <row r="48">
          <cell r="C48" t="str">
            <v>Dorren, Karen</v>
          </cell>
          <cell r="D48">
            <v>1958</v>
          </cell>
          <cell r="E48">
            <v>280</v>
          </cell>
          <cell r="H48">
            <v>32</v>
          </cell>
          <cell r="I48">
            <v>280</v>
          </cell>
          <cell r="J48" t="str">
            <v>np</v>
          </cell>
          <cell r="K48">
            <v>0</v>
          </cell>
          <cell r="L48" t="str">
            <v>np</v>
          </cell>
          <cell r="M48">
            <v>0</v>
          </cell>
          <cell r="N48" t="str">
            <v>np</v>
          </cell>
          <cell r="O48">
            <v>0</v>
          </cell>
          <cell r="U48">
            <v>280</v>
          </cell>
        </row>
        <row r="49">
          <cell r="C49" t="str">
            <v>Wells, Carly E</v>
          </cell>
          <cell r="D49">
            <v>1979</v>
          </cell>
          <cell r="E49">
            <v>280</v>
          </cell>
          <cell r="H49" t="str">
            <v>np</v>
          </cell>
          <cell r="I49">
            <v>0</v>
          </cell>
          <cell r="J49">
            <v>32</v>
          </cell>
          <cell r="K49">
            <v>280</v>
          </cell>
          <cell r="L49" t="str">
            <v>np</v>
          </cell>
          <cell r="M49">
            <v>0</v>
          </cell>
          <cell r="N49" t="str">
            <v>np</v>
          </cell>
          <cell r="O49">
            <v>0</v>
          </cell>
          <cell r="U49">
            <v>0</v>
          </cell>
        </row>
        <row r="50">
          <cell r="C50" t="str">
            <v>Runyan, Heidi</v>
          </cell>
          <cell r="D50">
            <v>1955</v>
          </cell>
          <cell r="E50">
            <v>275</v>
          </cell>
          <cell r="H50">
            <v>33</v>
          </cell>
          <cell r="I50">
            <v>275</v>
          </cell>
          <cell r="J50" t="str">
            <v>np</v>
          </cell>
          <cell r="K50">
            <v>0</v>
          </cell>
          <cell r="L50" t="str">
            <v>np</v>
          </cell>
          <cell r="M50">
            <v>0</v>
          </cell>
          <cell r="N50" t="str">
            <v>np</v>
          </cell>
          <cell r="O50">
            <v>0</v>
          </cell>
          <cell r="U50">
            <v>275</v>
          </cell>
        </row>
        <row r="51">
          <cell r="C51" t="str">
            <v>Tam, Stephanie</v>
          </cell>
          <cell r="D51">
            <v>1980</v>
          </cell>
          <cell r="E51">
            <v>275</v>
          </cell>
          <cell r="H51" t="str">
            <v>np</v>
          </cell>
          <cell r="I51">
            <v>0</v>
          </cell>
          <cell r="J51">
            <v>33</v>
          </cell>
          <cell r="K51">
            <v>275</v>
          </cell>
          <cell r="L51" t="str">
            <v>np</v>
          </cell>
          <cell r="M51">
            <v>0</v>
          </cell>
          <cell r="N51" t="str">
            <v>np</v>
          </cell>
          <cell r="O51">
            <v>0</v>
          </cell>
          <cell r="U51">
            <v>0</v>
          </cell>
        </row>
        <row r="52">
          <cell r="C52" t="str">
            <v>Liebing, Rachel</v>
          </cell>
          <cell r="D52">
            <v>1985</v>
          </cell>
          <cell r="E52">
            <v>270</v>
          </cell>
          <cell r="H52">
            <v>34</v>
          </cell>
          <cell r="I52">
            <v>270</v>
          </cell>
          <cell r="J52" t="str">
            <v>np</v>
          </cell>
          <cell r="K52">
            <v>0</v>
          </cell>
          <cell r="L52" t="str">
            <v>np</v>
          </cell>
          <cell r="M52">
            <v>0</v>
          </cell>
          <cell r="N52" t="str">
            <v>np</v>
          </cell>
          <cell r="O52">
            <v>0</v>
          </cell>
          <cell r="U52">
            <v>270</v>
          </cell>
        </row>
        <row r="53">
          <cell r="C53" t="str">
            <v>Myers, Sakura M</v>
          </cell>
          <cell r="D53">
            <v>1983</v>
          </cell>
          <cell r="E53">
            <v>265</v>
          </cell>
          <cell r="H53" t="str">
            <v>np</v>
          </cell>
          <cell r="I53">
            <v>0</v>
          </cell>
          <cell r="J53">
            <v>35</v>
          </cell>
          <cell r="K53">
            <v>265</v>
          </cell>
          <cell r="L53" t="str">
            <v>np</v>
          </cell>
          <cell r="M53">
            <v>0</v>
          </cell>
          <cell r="N53" t="str">
            <v>np</v>
          </cell>
          <cell r="O53">
            <v>0</v>
          </cell>
          <cell r="U53">
            <v>0</v>
          </cell>
        </row>
        <row r="54">
          <cell r="C54" t="str">
            <v>Strumillo, Jeanette M</v>
          </cell>
          <cell r="D54">
            <v>1953</v>
          </cell>
          <cell r="E54">
            <v>230</v>
          </cell>
          <cell r="H54">
            <v>42</v>
          </cell>
          <cell r="I54">
            <v>230</v>
          </cell>
          <cell r="J54" t="str">
            <v>np</v>
          </cell>
          <cell r="K54">
            <v>0</v>
          </cell>
          <cell r="L54" t="str">
            <v>np</v>
          </cell>
          <cell r="M54">
            <v>0</v>
          </cell>
          <cell r="N54" t="str">
            <v>np</v>
          </cell>
          <cell r="O54">
            <v>0</v>
          </cell>
          <cell r="U54">
            <v>230</v>
          </cell>
        </row>
        <row r="55">
          <cell r="C55" t="str">
            <v>Wieronski, Katarzyna</v>
          </cell>
          <cell r="D55">
            <v>1984</v>
          </cell>
          <cell r="E55">
            <v>230</v>
          </cell>
          <cell r="H55" t="str">
            <v>np</v>
          </cell>
          <cell r="I55">
            <v>0</v>
          </cell>
          <cell r="J55">
            <v>42</v>
          </cell>
          <cell r="K55">
            <v>230</v>
          </cell>
          <cell r="L55" t="str">
            <v>np</v>
          </cell>
          <cell r="M55">
            <v>0</v>
          </cell>
          <cell r="N55" t="str">
            <v>np</v>
          </cell>
          <cell r="O55">
            <v>0</v>
          </cell>
          <cell r="U55">
            <v>0</v>
          </cell>
        </row>
        <row r="56">
          <cell r="C56" t="str">
            <v>Van Gieson, Lauren</v>
          </cell>
          <cell r="D56">
            <v>1983</v>
          </cell>
          <cell r="E56">
            <v>225</v>
          </cell>
          <cell r="H56">
            <v>43</v>
          </cell>
          <cell r="I56">
            <v>225</v>
          </cell>
          <cell r="J56" t="str">
            <v>np</v>
          </cell>
          <cell r="K56">
            <v>0</v>
          </cell>
          <cell r="L56" t="str">
            <v>np</v>
          </cell>
          <cell r="M56">
            <v>0</v>
          </cell>
          <cell r="N56" t="str">
            <v>np</v>
          </cell>
          <cell r="O56">
            <v>0</v>
          </cell>
          <cell r="U56">
            <v>225</v>
          </cell>
        </row>
        <row r="57">
          <cell r="C57" t="str">
            <v>Macarow, Amy</v>
          </cell>
          <cell r="D57">
            <v>1985</v>
          </cell>
          <cell r="E57">
            <v>220</v>
          </cell>
          <cell r="H57">
            <v>44</v>
          </cell>
          <cell r="I57">
            <v>220</v>
          </cell>
          <cell r="J57" t="str">
            <v>np</v>
          </cell>
          <cell r="K57">
            <v>0</v>
          </cell>
          <cell r="L57" t="str">
            <v>np</v>
          </cell>
          <cell r="M57">
            <v>0</v>
          </cell>
          <cell r="N57" t="str">
            <v>np</v>
          </cell>
          <cell r="O57">
            <v>0</v>
          </cell>
          <cell r="U57">
            <v>220</v>
          </cell>
        </row>
        <row r="58">
          <cell r="C58" t="str">
            <v>Hultgren, Megan E</v>
          </cell>
          <cell r="D58">
            <v>1983</v>
          </cell>
          <cell r="E58">
            <v>203</v>
          </cell>
          <cell r="H58" t="str">
            <v>np</v>
          </cell>
          <cell r="I58">
            <v>0</v>
          </cell>
          <cell r="J58">
            <v>47.5</v>
          </cell>
          <cell r="K58">
            <v>202.5</v>
          </cell>
          <cell r="L58" t="str">
            <v>np</v>
          </cell>
          <cell r="M58">
            <v>0</v>
          </cell>
          <cell r="N58" t="str">
            <v>np</v>
          </cell>
          <cell r="O58">
            <v>0</v>
          </cell>
          <cell r="U58">
            <v>0</v>
          </cell>
        </row>
        <row r="59">
          <cell r="C59" t="str">
            <v>Rake, Madeline O</v>
          </cell>
          <cell r="D59">
            <v>1985</v>
          </cell>
          <cell r="E59">
            <v>202</v>
          </cell>
          <cell r="H59" t="str">
            <v>np</v>
          </cell>
          <cell r="I59">
            <v>0</v>
          </cell>
          <cell r="J59" t="str">
            <v>np</v>
          </cell>
          <cell r="K59">
            <v>0</v>
          </cell>
          <cell r="L59" t="str">
            <v>np</v>
          </cell>
          <cell r="M59">
            <v>0</v>
          </cell>
          <cell r="N59" t="str">
            <v>np</v>
          </cell>
          <cell r="O59">
            <v>0</v>
          </cell>
          <cell r="P59">
            <v>-202.16</v>
          </cell>
          <cell r="U59">
            <v>0</v>
          </cell>
        </row>
        <row r="61">
          <cell r="C61" t="str">
            <v>Group I International Points</v>
          </cell>
          <cell r="M61" t="str">
            <v>Place</v>
          </cell>
          <cell r="N61" t="str">
            <v>Points</v>
          </cell>
        </row>
        <row r="62">
          <cell r="C62" t="str">
            <v>Jacobson, Emily</v>
          </cell>
          <cell r="D62" t="str">
            <v>Sr. "B", Mülheim, GER, 1/28/01 (SF=0.722)</v>
          </cell>
          <cell r="M62">
            <v>8</v>
          </cell>
          <cell r="N62">
            <v>494.57</v>
          </cell>
        </row>
        <row r="63">
          <cell r="C63" t="str">
            <v>Parker, Sarah</v>
          </cell>
          <cell r="D63" t="str">
            <v>Sr. "B", Mülheim, GER, 1/28/01 (SF=0.722)</v>
          </cell>
          <cell r="M63">
            <v>15</v>
          </cell>
          <cell r="N63">
            <v>364.61</v>
          </cell>
        </row>
        <row r="64">
          <cell r="C64" t="str">
            <v>Providenza, Valerie</v>
          </cell>
          <cell r="D64" t="str">
            <v>Sr. "B", Mülheim, GER, 1/28/01 (SF=0.722)</v>
          </cell>
          <cell r="M64">
            <v>12</v>
          </cell>
          <cell r="N64">
            <v>375.44</v>
          </cell>
        </row>
        <row r="65">
          <cell r="C65" t="str">
            <v>Rake, Madeline</v>
          </cell>
          <cell r="D65" t="str">
            <v>Sr. "B", Mülheim, GER, 1/28/01 (SF=0.722)</v>
          </cell>
          <cell r="M65">
            <v>31</v>
          </cell>
          <cell r="N65">
            <v>202.16</v>
          </cell>
        </row>
        <row r="67">
          <cell r="C67" t="str">
            <v>Group II Points</v>
          </cell>
          <cell r="M67" t="str">
            <v>Place</v>
          </cell>
          <cell r="N67" t="str">
            <v>Points</v>
          </cell>
        </row>
        <row r="68">
          <cell r="C68" t="str">
            <v>Becker, Christine </v>
          </cell>
          <cell r="D68" t="str">
            <v>Sr. Worlds, Budapest, HUN, 7/2/00 (SF=2.000)</v>
          </cell>
          <cell r="M68">
            <v>22</v>
          </cell>
          <cell r="N68">
            <v>650</v>
          </cell>
        </row>
        <row r="69">
          <cell r="C69" t="str">
            <v>Becker, Christine </v>
          </cell>
          <cell r="D69" t="str">
            <v>Sr. "A", Orléans, FRA, 2/4/01 (SF=2.000)</v>
          </cell>
          <cell r="M69">
            <v>25</v>
          </cell>
          <cell r="N69">
            <v>620</v>
          </cell>
        </row>
        <row r="70">
          <cell r="C70" t="str">
            <v>Becker, Christine </v>
          </cell>
          <cell r="D70" t="str">
            <v>Sr. "A", Havana, CUB, 6/24/01 (SF=1.476)</v>
          </cell>
          <cell r="M70">
            <v>21</v>
          </cell>
          <cell r="N70">
            <v>487.08</v>
          </cell>
        </row>
        <row r="71">
          <cell r="C71" t="str">
            <v>Crane, Christina</v>
          </cell>
          <cell r="D71" t="str">
            <v>Sr. "A", Peabody, MA, 4/1/01 (SF=2.000)</v>
          </cell>
          <cell r="M71">
            <v>28</v>
          </cell>
          <cell r="N71">
            <v>590</v>
          </cell>
        </row>
        <row r="72">
          <cell r="C72" t="str">
            <v>Gaillard, Amelia</v>
          </cell>
          <cell r="D72" t="str">
            <v>Sr. "A", Foggia, ITA, 3/18/01 (SF=2.000)</v>
          </cell>
          <cell r="M72">
            <v>25</v>
          </cell>
          <cell r="N72">
            <v>620</v>
          </cell>
        </row>
        <row r="73">
          <cell r="C73" t="str">
            <v>Gaillard, Amelia</v>
          </cell>
          <cell r="D73" t="str">
            <v>Sr. "A", Peabody, MA, 4/1/01 (SF=2.000)</v>
          </cell>
          <cell r="M73">
            <v>31</v>
          </cell>
          <cell r="N73">
            <v>560</v>
          </cell>
        </row>
        <row r="74">
          <cell r="C74" t="str">
            <v>Gaillard, Amelia</v>
          </cell>
          <cell r="D74" t="str">
            <v>Sr. "A", Havana, CUB, 6/24/01 (SF=1.476)</v>
          </cell>
          <cell r="M74">
            <v>10</v>
          </cell>
          <cell r="N74">
            <v>782.28</v>
          </cell>
        </row>
        <row r="75">
          <cell r="C75" t="str">
            <v>Imaizumi, Vivian</v>
          </cell>
          <cell r="D75" t="str">
            <v>Sr. "A", Havana, CUB, 6/24/01 (SF=1.476)</v>
          </cell>
          <cell r="M75">
            <v>16</v>
          </cell>
          <cell r="N75">
            <v>738</v>
          </cell>
        </row>
        <row r="76">
          <cell r="C76" t="str">
            <v>Jacobson, Emily</v>
          </cell>
          <cell r="D76" t="str">
            <v>Sr. "A", Budapest, HUN, 3/4/01 (SF=2.000)</v>
          </cell>
          <cell r="M76">
            <v>15</v>
          </cell>
          <cell r="N76">
            <v>1010</v>
          </cell>
        </row>
        <row r="77">
          <cell r="C77" t="str">
            <v>Jacobson, Emily</v>
          </cell>
          <cell r="D77" t="str">
            <v>Sr. "A", Peabody, MA, 4/1/01 (SF=2.000)</v>
          </cell>
          <cell r="M77">
            <v>29</v>
          </cell>
          <cell r="N77">
            <v>580</v>
          </cell>
        </row>
        <row r="78">
          <cell r="C78" t="str">
            <v>Jacobson, Emily</v>
          </cell>
          <cell r="D78" t="str">
            <v>Sr. "A", Tauberbischofsheim, GER, 6/9/01 (SF=2.000)</v>
          </cell>
          <cell r="M78">
            <v>30</v>
          </cell>
          <cell r="N78">
            <v>570</v>
          </cell>
        </row>
        <row r="79">
          <cell r="C79" t="str">
            <v>Jacobson, Emily</v>
          </cell>
          <cell r="D79" t="str">
            <v>Sr. "A", Havana, CUB, 6/24/01 (SF=1.476)</v>
          </cell>
          <cell r="M79">
            <v>12</v>
          </cell>
          <cell r="N79">
            <v>767.52</v>
          </cell>
        </row>
        <row r="80">
          <cell r="C80" t="str">
            <v>Jacobson, Sada</v>
          </cell>
          <cell r="D80" t="str">
            <v>Sr. "A", Budapest, HUN, 3/4/01 (SF=2.000)</v>
          </cell>
          <cell r="M80">
            <v>13</v>
          </cell>
          <cell r="N80">
            <v>1030</v>
          </cell>
        </row>
        <row r="81">
          <cell r="C81" t="str">
            <v>Jacobson, Sada</v>
          </cell>
          <cell r="D81" t="str">
            <v>Sr. "A", Foggia, ITA, 3/18/01 (SF=2.000)</v>
          </cell>
          <cell r="M81">
            <v>19</v>
          </cell>
          <cell r="N81">
            <v>680</v>
          </cell>
        </row>
        <row r="82">
          <cell r="C82" t="str">
            <v>Jacobson, Sada</v>
          </cell>
          <cell r="D82" t="str">
            <v>Sr. "A", Peabody, MA, 4/1/01 (SF=2.000)</v>
          </cell>
          <cell r="M82">
            <v>11</v>
          </cell>
          <cell r="N82">
            <v>1050</v>
          </cell>
        </row>
        <row r="83">
          <cell r="C83" t="str">
            <v>Jacobson, Sada</v>
          </cell>
          <cell r="D83" t="str">
            <v>Sr. "A", Havana, CUB, 6/24/01 (SF=1.476)</v>
          </cell>
          <cell r="M83">
            <v>2</v>
          </cell>
          <cell r="N83">
            <v>1357.92</v>
          </cell>
        </row>
        <row r="84">
          <cell r="C84" t="str">
            <v>Le, Nhi Lan</v>
          </cell>
          <cell r="D84" t="str">
            <v>Sr. "A", Peabody, MA, 4/1/01 (SF=2.000)</v>
          </cell>
          <cell r="M84">
            <v>32</v>
          </cell>
          <cell r="N84">
            <v>550</v>
          </cell>
        </row>
        <row r="85">
          <cell r="C85" t="str">
            <v>Mustilli, Nicole</v>
          </cell>
          <cell r="D85" t="str">
            <v>Sr. Worlds, Budapest, HUN, 7/2/00 (SF=2.000)</v>
          </cell>
          <cell r="M85">
            <v>24</v>
          </cell>
          <cell r="N85">
            <v>630</v>
          </cell>
        </row>
        <row r="86">
          <cell r="C86" t="str">
            <v>Mustilli, Nicole</v>
          </cell>
          <cell r="D86" t="str">
            <v>Sr. "A", Orléans, FRA, 2/4/01 (SF=2.000)</v>
          </cell>
          <cell r="M86">
            <v>23</v>
          </cell>
          <cell r="N86">
            <v>640</v>
          </cell>
        </row>
        <row r="87">
          <cell r="C87" t="str">
            <v>Mustilli, Nicole</v>
          </cell>
          <cell r="D87" t="str">
            <v>Sr. "A", Foggia, ITA, 3/18/01 (SF=2.000)</v>
          </cell>
          <cell r="M87">
            <v>28</v>
          </cell>
          <cell r="N87">
            <v>590</v>
          </cell>
        </row>
        <row r="88">
          <cell r="C88" t="str">
            <v>Mustilli, Nicole</v>
          </cell>
          <cell r="D88" t="str">
            <v>Sr. "A", Havana, CUB, 6/24/01 (SF=1.476)</v>
          </cell>
          <cell r="M88">
            <v>11</v>
          </cell>
          <cell r="N88">
            <v>774.9</v>
          </cell>
        </row>
        <row r="89">
          <cell r="C89" t="str">
            <v>Purcell, Caroline</v>
          </cell>
          <cell r="D89" t="str">
            <v>Sr. "A", Orléans, FRA, 2/4/01 (SF=2.000)</v>
          </cell>
          <cell r="M89">
            <v>26</v>
          </cell>
          <cell r="N89">
            <v>610</v>
          </cell>
        </row>
        <row r="90">
          <cell r="C90" t="str">
            <v>Purcell, Caroline</v>
          </cell>
          <cell r="D90" t="str">
            <v>Sr. "A", Budapest, HUN, 3/4/01 (SF=2.000)</v>
          </cell>
          <cell r="M90">
            <v>30</v>
          </cell>
          <cell r="N90">
            <v>570</v>
          </cell>
        </row>
        <row r="91">
          <cell r="C91" t="str">
            <v>Purcell, Caroline</v>
          </cell>
          <cell r="D91" t="str">
            <v>Sr. "A", Foggia, ITA, 3/18/01 (SF=2.000)</v>
          </cell>
          <cell r="M91">
            <v>29</v>
          </cell>
          <cell r="N91">
            <v>580</v>
          </cell>
        </row>
        <row r="92">
          <cell r="C92" t="str">
            <v>Smith, Julie</v>
          </cell>
          <cell r="D92" t="str">
            <v>Sr. "A", Foggia, ITA, 3/18/01 (SF=2.000)</v>
          </cell>
          <cell r="M92">
            <v>31</v>
          </cell>
          <cell r="N92">
            <v>560</v>
          </cell>
        </row>
        <row r="93">
          <cell r="C93" t="str">
            <v>Zagunis, Mariel</v>
          </cell>
          <cell r="D93" t="str">
            <v>Sr. Worlds, Budapest, HUN, 7/2/00 (SF=2.000)</v>
          </cell>
          <cell r="M93">
            <v>31</v>
          </cell>
          <cell r="N93">
            <v>560</v>
          </cell>
        </row>
        <row r="94">
          <cell r="C94" t="str">
            <v>Zagunis, Mariel</v>
          </cell>
          <cell r="D94" t="str">
            <v>Sr. "A", Budapest, HUN, 3/4/01 (SF=2.000)</v>
          </cell>
          <cell r="M94">
            <v>16</v>
          </cell>
          <cell r="N94">
            <v>1000</v>
          </cell>
        </row>
        <row r="95">
          <cell r="C95" t="str">
            <v>Zagunis, Mariel</v>
          </cell>
          <cell r="D95" t="str">
            <v>Sr. "A", Foggia, ITA, 3/18/01 (SF=2.000)</v>
          </cell>
          <cell r="M95">
            <v>7</v>
          </cell>
          <cell r="N95">
            <v>1380</v>
          </cell>
        </row>
        <row r="96">
          <cell r="C96" t="str">
            <v>Zagunis, Mariel</v>
          </cell>
          <cell r="D96" t="str">
            <v>Sr. "A", Peabody, MA, 4/1/01 (SF=2.000)</v>
          </cell>
          <cell r="M96">
            <v>10</v>
          </cell>
          <cell r="N96">
            <v>1060</v>
          </cell>
        </row>
        <row r="97">
          <cell r="C97" t="str">
            <v>Zagunis, Mariel</v>
          </cell>
          <cell r="D97" t="str">
            <v>Sr. "A", Tauberbischofsheim, GER, 6/9/01 (SF=2.000)</v>
          </cell>
          <cell r="M97">
            <v>18</v>
          </cell>
          <cell r="N97">
            <v>690</v>
          </cell>
        </row>
        <row r="98">
          <cell r="C98" t="str">
            <v>Zagunis, Mariel</v>
          </cell>
          <cell r="D98" t="str">
            <v>Sr. "A", Havana, CUB, 6/24/01 (SF=1.476)</v>
          </cell>
          <cell r="M98">
            <v>17</v>
          </cell>
          <cell r="N98">
            <v>516.6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0"/>
  <sheetViews>
    <sheetView tabSelected="1" workbookViewId="0" topLeftCell="A1">
      <selection activeCell="A1" sqref="A1"/>
    </sheetView>
  </sheetViews>
  <sheetFormatPr defaultColWidth="9.140625" defaultRowHeight="13.5" customHeight="1"/>
  <cols>
    <col min="1" max="1" width="4.7109375" style="20" customWidth="1"/>
    <col min="2" max="2" width="2.00390625" style="20" customWidth="1"/>
    <col min="3" max="3" width="23.00390625" style="41" customWidth="1"/>
    <col min="4" max="4" width="5.421875" style="20" customWidth="1"/>
    <col min="5" max="5" width="6.7109375" style="20" customWidth="1"/>
    <col min="6" max="7" width="5.7109375" style="21" customWidth="1"/>
    <col min="8" max="8" width="5.421875" style="21" customWidth="1"/>
    <col min="9" max="15" width="5.421875" style="26" customWidth="1"/>
    <col min="16" max="16" width="5.421875" style="21" customWidth="1"/>
    <col min="17" max="17" width="5.421875" style="26" customWidth="1"/>
    <col min="18" max="18" width="5.421875" style="21" hidden="1" customWidth="1"/>
    <col min="19" max="20" width="5.421875" style="26" customWidth="1"/>
    <col min="21" max="21" width="5.421875" style="21" hidden="1" customWidth="1"/>
    <col min="22" max="23" width="5.421875" style="26" customWidth="1"/>
    <col min="24" max="24" width="5.421875" style="21" hidden="1" customWidth="1"/>
    <col min="25" max="26" width="5.421875" style="26" customWidth="1"/>
    <col min="27" max="27" width="4.7109375" style="21" hidden="1" customWidth="1"/>
    <col min="28" max="31" width="4.7109375" style="53" customWidth="1"/>
    <col min="32" max="32" width="9.140625" style="25" customWidth="1"/>
    <col min="33" max="58" width="9.140625" style="25" hidden="1" customWidth="1"/>
    <col min="59" max="16384" width="9.140625" style="25" customWidth="1"/>
  </cols>
  <sheetData>
    <row r="1" spans="1:31" s="15" customFormat="1" ht="12.75" customHeight="1">
      <c r="A1" s="10" t="s">
        <v>0</v>
      </c>
      <c r="B1" s="11"/>
      <c r="C1" s="34" t="s">
        <v>1</v>
      </c>
      <c r="D1" s="13" t="s">
        <v>2</v>
      </c>
      <c r="E1" s="13" t="s">
        <v>3</v>
      </c>
      <c r="F1" s="1" t="s">
        <v>4</v>
      </c>
      <c r="G1" s="14"/>
      <c r="H1" s="1" t="s">
        <v>320</v>
      </c>
      <c r="I1" s="14"/>
      <c r="J1" s="1" t="s">
        <v>178</v>
      </c>
      <c r="K1" s="14"/>
      <c r="L1" s="1" t="s">
        <v>229</v>
      </c>
      <c r="M1" s="14"/>
      <c r="N1" s="1" t="s">
        <v>261</v>
      </c>
      <c r="O1" s="14"/>
      <c r="P1" s="2" t="s">
        <v>216</v>
      </c>
      <c r="Q1" s="3"/>
      <c r="R1" s="6">
        <f>HLOOKUP(P1,'[2]Men''s Epée'!$H$1:$U$3,3,0)</f>
        <v>8</v>
      </c>
      <c r="S1" s="2" t="s">
        <v>228</v>
      </c>
      <c r="T1" s="3"/>
      <c r="U1" s="6">
        <f>HLOOKUP(S1,'[2]Men''s Epée'!$H$1:$U$3,3,0)</f>
        <v>10</v>
      </c>
      <c r="V1" s="2" t="s">
        <v>312</v>
      </c>
      <c r="W1" s="3"/>
      <c r="X1" s="6">
        <f>HLOOKUP(V1,'[2]Men''s Epée'!$H$1:$U$3,3,0)</f>
        <v>12</v>
      </c>
      <c r="Y1" s="2" t="s">
        <v>325</v>
      </c>
      <c r="Z1" s="3"/>
      <c r="AA1" s="6">
        <f>HLOOKUP(Y1,'[2]Men''s Epée'!$H$1:$U$3,3,0)</f>
        <v>14</v>
      </c>
      <c r="AB1" s="45" t="s">
        <v>5</v>
      </c>
      <c r="AC1" s="46"/>
      <c r="AD1" s="46"/>
      <c r="AE1" s="47"/>
    </row>
    <row r="2" spans="1:31" s="15" customFormat="1" ht="18.75" customHeight="1">
      <c r="A2" s="11"/>
      <c r="B2" s="11"/>
      <c r="C2" s="34"/>
      <c r="D2" s="12"/>
      <c r="E2" s="13"/>
      <c r="F2" s="29"/>
      <c r="G2" s="44" t="s">
        <v>6</v>
      </c>
      <c r="H2" s="1" t="s">
        <v>7</v>
      </c>
      <c r="I2" s="14" t="s">
        <v>321</v>
      </c>
      <c r="J2" s="1" t="s">
        <v>7</v>
      </c>
      <c r="K2" s="14" t="s">
        <v>322</v>
      </c>
      <c r="L2" s="1" t="s">
        <v>7</v>
      </c>
      <c r="M2" s="14" t="s">
        <v>323</v>
      </c>
      <c r="N2" s="1" t="s">
        <v>7</v>
      </c>
      <c r="O2" s="14" t="s">
        <v>324</v>
      </c>
      <c r="P2" s="2" t="str">
        <f ca="1">INDIRECT("'[SENIOR.XLS]Men''s Epée'!R2C"&amp;R1,FALSE)</f>
        <v>Z1</v>
      </c>
      <c r="Q2" s="3"/>
      <c r="R2" s="2"/>
      <c r="S2" s="2" t="str">
        <f ca="1">INDIRECT("'[SENIOR.XLS]Men''s Epée'!R2C"&amp;U1,FALSE)</f>
        <v>Z1</v>
      </c>
      <c r="T2" s="3"/>
      <c r="U2" s="2"/>
      <c r="V2" s="2" t="str">
        <f ca="1">INDIRECT("'[SENIOR.XLS]Men''s Epée'!R2C"&amp;X1,FALSE)</f>
        <v>Z1</v>
      </c>
      <c r="W2" s="3"/>
      <c r="X2" s="2"/>
      <c r="Y2" s="2" t="str">
        <f ca="1">INDIRECT("'[SENIOR.XLS]Men''s Epée'!R2C"&amp;AA1,FALSE)</f>
        <v>H</v>
      </c>
      <c r="Z2" s="3"/>
      <c r="AA2" s="2"/>
      <c r="AB2" s="48" t="s">
        <v>5</v>
      </c>
      <c r="AC2" s="46"/>
      <c r="AD2" s="46"/>
      <c r="AE2" s="47"/>
    </row>
    <row r="3" spans="1:36" s="15" customFormat="1" ht="13.5" customHeight="1" hidden="1">
      <c r="A3" s="11">
        <f>IF('[2]Men''s Epée'!$A$3=1,49,49)</f>
        <v>49</v>
      </c>
      <c r="B3" s="11"/>
      <c r="C3" s="34"/>
      <c r="D3" s="12"/>
      <c r="E3" s="12"/>
      <c r="F3" s="16"/>
      <c r="G3" s="17"/>
      <c r="H3" s="17">
        <f>COLUMN()</f>
        <v>8</v>
      </c>
      <c r="I3" s="18">
        <f>HLOOKUP(H2,PointTableHeader,2,FALSE)</f>
        <v>8</v>
      </c>
      <c r="J3" s="17">
        <f>COLUMN()</f>
        <v>10</v>
      </c>
      <c r="K3" s="18">
        <f>HLOOKUP(J2,PointTableHeader,2,FALSE)</f>
        <v>8</v>
      </c>
      <c r="L3" s="17">
        <f>COLUMN()</f>
        <v>12</v>
      </c>
      <c r="M3" s="18">
        <f>HLOOKUP(L2,PointTableHeader,2,FALSE)</f>
        <v>8</v>
      </c>
      <c r="N3" s="17">
        <f>COLUMN()</f>
        <v>14</v>
      </c>
      <c r="O3" s="18">
        <f>HLOOKUP(N2,PointTableHeader,2,FALSE)</f>
        <v>8</v>
      </c>
      <c r="P3" s="7">
        <f>COLUMN()</f>
        <v>16</v>
      </c>
      <c r="Q3" s="9">
        <f>HLOOKUP(P2,PointTableHeader,2,FALSE)</f>
        <v>19</v>
      </c>
      <c r="R3" s="8"/>
      <c r="S3" s="7">
        <f>COLUMN()</f>
        <v>19</v>
      </c>
      <c r="T3" s="9">
        <f>HLOOKUP(S2,PointTableHeader,2,FALSE)</f>
        <v>19</v>
      </c>
      <c r="U3" s="8"/>
      <c r="V3" s="7">
        <f>COLUMN()</f>
        <v>22</v>
      </c>
      <c r="W3" s="9">
        <f>HLOOKUP(V2,PointTableHeader,2,FALSE)</f>
        <v>19</v>
      </c>
      <c r="X3" s="8"/>
      <c r="Y3" s="7">
        <f>COLUMN()</f>
        <v>25</v>
      </c>
      <c r="Z3" s="9">
        <f>HLOOKUP(Y2,PointTableHeader,2,FALSE)</f>
        <v>10</v>
      </c>
      <c r="AA3" s="8"/>
      <c r="AB3" s="49">
        <f>COLUMN()</f>
        <v>28</v>
      </c>
      <c r="AC3" s="50"/>
      <c r="AD3" s="50"/>
      <c r="AE3" s="51"/>
      <c r="AG3" s="15" t="b">
        <v>1</v>
      </c>
      <c r="AH3" s="15" t="b">
        <v>0</v>
      </c>
      <c r="AI3" s="15" t="b">
        <v>0</v>
      </c>
      <c r="AJ3" s="15" t="b">
        <v>0</v>
      </c>
    </row>
    <row r="4" spans="1:58" ht="13.5" customHeight="1">
      <c r="A4" s="19" t="str">
        <f aca="true" t="shared" si="0" ref="A4:A35">IF(E4=0,"",IF(E4=E3,A3,ROW()-3&amp;IF(E4=E5,"T","")))</f>
        <v>1</v>
      </c>
      <c r="B4" s="19">
        <f aca="true" t="shared" si="1" ref="B4:B35">IF(D4&gt;=CadetCutoff,"#","")</f>
      </c>
      <c r="C4" s="37" t="s">
        <v>67</v>
      </c>
      <c r="D4" s="25">
        <v>1983</v>
      </c>
      <c r="E4" s="21">
        <f>ROUND(F4+IF('[2]Men''s Epée'!$A$3=1,G4,0)+LARGE($AG4:$AR4,1)+LARGE($AG4:$AR4,2)+LARGE($AG4:$AR4,3)+LARGE($AG4:$AR4,4),0)</f>
        <v>2108</v>
      </c>
      <c r="F4" s="22"/>
      <c r="G4" s="23">
        <v>342</v>
      </c>
      <c r="H4" s="23">
        <v>1</v>
      </c>
      <c r="I4" s="24">
        <f>IF(OR('[2]Men''s Epée'!$A$3=1,$AG$3=TRUE),IF(OR(H4&gt;=33,ISNUMBER(H4)=FALSE),0,VLOOKUP(H4,PointTable,I$3,TRUE)),0)</f>
        <v>600</v>
      </c>
      <c r="J4" s="23">
        <v>13</v>
      </c>
      <c r="K4" s="24">
        <f>IF(OR('[2]Men''s Epée'!$A$3=1,$AH$3=TRUE),IF(OR(J4&gt;=33,ISNUMBER(J4)=FALSE),0,VLOOKUP(J4,PointTable,K$3,TRUE)),0)</f>
        <v>303</v>
      </c>
      <c r="L4" s="23">
        <v>9</v>
      </c>
      <c r="M4" s="24">
        <f>IF(OR('[2]Men''s Epée'!$A$3=1,$AI$3=TRUE),IF(OR(L4&gt;=33,ISNUMBER(L4)=FALSE),0,VLOOKUP(L4,PointTable,M$3,TRUE)),0)</f>
        <v>321</v>
      </c>
      <c r="N4" s="23" t="s">
        <v>8</v>
      </c>
      <c r="O4" s="24">
        <f>IF(OR('[2]Men''s Epée'!$A$3=1,$AJ$3=TRUE),IF(OR(N4&gt;=33,ISNUMBER(N4)=FALSE),0,VLOOKUP(N4,PointTable,O$3,TRUE)),0)</f>
        <v>0</v>
      </c>
      <c r="P4" s="4" t="str">
        <f>IF(ISERROR(R4),"np",R4)</f>
        <v>np</v>
      </c>
      <c r="Q4" s="5">
        <f>IF(OR('[2]Men's Epée'!$A$3=1,'[2]Men's Epée'!$U$3=TRUE),IF(OR(P4&gt;=$A$3,ISNUMBER(P4)=FALSE),0,VLOOKUP(P4,PointTable,Q$3,TRUE)),0)</f>
        <v>0</v>
      </c>
      <c r="R4" s="4" t="str">
        <f>VLOOKUP($C4,'[2]Men''s Epée'!$C$4:$U$91,R$1-2,FALSE)</f>
        <v>np</v>
      </c>
      <c r="S4" s="4">
        <f>IF(ISERROR(U4),"np",U4)</f>
        <v>15</v>
      </c>
      <c r="T4" s="5">
        <f>IF(OR('[2]Men's Epée'!$A$3=1,'[2]Men's Epée'!$V$3=TRUE),IF(OR(S4&gt;=$A$3,ISNUMBER(S4)=FALSE),0,VLOOKUP(S4,PointTable,T$3,TRUE)),0)</f>
        <v>495</v>
      </c>
      <c r="U4" s="4">
        <f>VLOOKUP($C4,'[2]Men''s Epée'!$C$4:$U$91,U$1-2,FALSE)</f>
        <v>15</v>
      </c>
      <c r="V4" s="4">
        <f>IF(ISERROR(X4),"np",X4)</f>
        <v>43</v>
      </c>
      <c r="W4" s="5">
        <f>IF(OR('[2]Men's Epée'!$A$3=1,'[2]Men's Epée'!$W$3=TRUE),IF(OR(V4&gt;=$A$3,ISNUMBER(V4)=FALSE),0,VLOOKUP(V4,PointTable,W$3,TRUE)),0)</f>
        <v>225</v>
      </c>
      <c r="X4" s="4">
        <f>VLOOKUP($C4,'[2]Men''s Epée'!$C$4:$U$91,X$1-2,FALSE)</f>
        <v>43</v>
      </c>
      <c r="Y4" s="4">
        <f>IF(ISERROR(AA4),"np",AA4)</f>
        <v>17</v>
      </c>
      <c r="Z4" s="5">
        <f aca="true" t="shared" si="2" ref="Z4:Z58">IF(OR(Y4&gt;=$A$3,ISNUMBER(Y4)=FALSE),0,VLOOKUP(Y4,PointTable,Z$3,TRUE))</f>
        <v>350</v>
      </c>
      <c r="AA4" s="4">
        <f>VLOOKUP($C4,'[2]Men''s Epée'!$C$4:$U$91,AA$1-2,FALSE)</f>
        <v>17</v>
      </c>
      <c r="AB4" s="52"/>
      <c r="AE4" s="54"/>
      <c r="AG4" s="25">
        <f>I4</f>
        <v>600</v>
      </c>
      <c r="AH4" s="25">
        <f>K4</f>
        <v>303</v>
      </c>
      <c r="AI4" s="25">
        <f>M4</f>
        <v>321</v>
      </c>
      <c r="AJ4" s="25">
        <f>O4</f>
        <v>0</v>
      </c>
      <c r="AK4" s="25">
        <f>Q4</f>
        <v>0</v>
      </c>
      <c r="AL4" s="25">
        <f>T4</f>
        <v>495</v>
      </c>
      <c r="AM4" s="25">
        <f>W4</f>
        <v>225</v>
      </c>
      <c r="AN4" s="25">
        <f>Z4</f>
        <v>350</v>
      </c>
      <c r="AO4" s="25">
        <f>IF(OR('[2]Men''s Epée'!$A$3=1,AB4&gt;0),ABS(AB4),0)</f>
        <v>0</v>
      </c>
      <c r="AP4" s="25">
        <f>IF(OR('[2]Men''s Epée'!$A$3=1,AC4&gt;0),ABS(AC4),0)</f>
        <v>0</v>
      </c>
      <c r="AQ4" s="25">
        <f>IF(OR('[2]Men''s Epée'!$A$3=1,AD4&gt;0),ABS(AD4),0)</f>
        <v>0</v>
      </c>
      <c r="AR4" s="25">
        <f>IF(OR('[2]Men''s Epée'!$A$3=1,AE4&gt;0),ABS(AE4),0)</f>
        <v>0</v>
      </c>
      <c r="AT4" s="25">
        <f>IF(AG$3=TRUE,I4,0)</f>
        <v>600</v>
      </c>
      <c r="AU4" s="25">
        <f>IF(AH$3=TRUE,K4,0)</f>
        <v>0</v>
      </c>
      <c r="AV4" s="25">
        <f>IF(AI$3=TRUE,M4,0)</f>
        <v>0</v>
      </c>
      <c r="AW4" s="25">
        <f>IF(AJ$3=TRUE,O4,0)</f>
        <v>0</v>
      </c>
      <c r="AX4" s="25">
        <f>IF('[2]Men''s Epée'!$U$3=TRUE,Q4,0)</f>
        <v>0</v>
      </c>
      <c r="AY4" s="25">
        <f>IF('[2]Men''s Epée'!$V$3=TRUE,T4,0)</f>
        <v>0</v>
      </c>
      <c r="AZ4" s="25">
        <f>IF('[2]Men''s Epée'!$W$3=TRUE,W4,0)</f>
        <v>0</v>
      </c>
      <c r="BA4" s="25">
        <f>Z4</f>
        <v>350</v>
      </c>
      <c r="BB4" s="55">
        <f>MAX(AB4,0)</f>
        <v>0</v>
      </c>
      <c r="BC4" s="55">
        <f>MAX(AC4,0)</f>
        <v>0</v>
      </c>
      <c r="BD4" s="55">
        <f>MAX(AD4,0)</f>
        <v>0</v>
      </c>
      <c r="BE4" s="55">
        <f>MAX(AE4,0)</f>
        <v>0</v>
      </c>
      <c r="BF4" s="25">
        <f>F4+LARGE(AT4:BE4,1)+LARGE(AT4:BE4,2)+LARGE(AT4:BE4,3)+LARGE(AT4:BE4,4)</f>
        <v>950</v>
      </c>
    </row>
    <row r="5" spans="1:58" ht="13.5" customHeight="1">
      <c r="A5" s="19" t="str">
        <f t="shared" si="0"/>
        <v>2</v>
      </c>
      <c r="B5" s="19">
        <f t="shared" si="1"/>
      </c>
      <c r="C5" s="37" t="s">
        <v>10</v>
      </c>
      <c r="D5" s="25">
        <v>1984</v>
      </c>
      <c r="E5" s="21">
        <f>ROUND(F5+IF('[2]Men''s Epée'!$A$3=1,G5,0)+LARGE($AG5:$AR5,1)+LARGE($AG5:$AR5,2)+LARGE($AG5:$AR5,3)+LARGE($AG5:$AR5,4),0)</f>
        <v>1878</v>
      </c>
      <c r="F5" s="22"/>
      <c r="G5" s="23"/>
      <c r="H5" s="23">
        <v>2</v>
      </c>
      <c r="I5" s="24">
        <f>IF(OR('[2]Men''s Epée'!$A$3=1,$AG$3=TRUE),IF(OR(H5&gt;=33,ISNUMBER(H5)=FALSE),0,VLOOKUP(H5,PointTable,I$3,TRUE)),0)</f>
        <v>552</v>
      </c>
      <c r="J5" s="23" t="s">
        <v>8</v>
      </c>
      <c r="K5" s="24">
        <f>IF(OR('[2]Men''s Epée'!$A$3=1,$AH$3=TRUE),IF(OR(J5&gt;=33,ISNUMBER(J5)=FALSE),0,VLOOKUP(J5,PointTable,K$3,TRUE)),0)</f>
        <v>0</v>
      </c>
      <c r="L5" s="23" t="s">
        <v>8</v>
      </c>
      <c r="M5" s="24">
        <f>IF(OR('[2]Men''s Epée'!$A$3=1,$AI$3=TRUE),IF(OR(L5&gt;=33,ISNUMBER(L5)=FALSE),0,VLOOKUP(L5,PointTable,M$3,TRUE)),0)</f>
        <v>0</v>
      </c>
      <c r="N5" s="23">
        <v>5</v>
      </c>
      <c r="O5" s="24">
        <f>IF(OR('[2]Men''s Epée'!$A$3=1,$AJ$3=TRUE),IF(OR(N5&gt;=33,ISNUMBER(N5)=FALSE),0,VLOOKUP(N5,PointTable,O$3,TRUE)),0)</f>
        <v>420</v>
      </c>
      <c r="P5" s="4" t="str">
        <f aca="true" t="shared" si="3" ref="P5:P41">IF(ISERROR(R5),"np",R5)</f>
        <v>np</v>
      </c>
      <c r="Q5" s="5">
        <f>IF(OR('[2]Men's Epée'!$A$3=1,'[2]Men's Epée'!$U$3=TRUE),IF(OR(P5&gt;=$A$3,ISNUMBER(P5)=FALSE),0,VLOOKUP(P5,PointTable,Q$3,TRUE)),0)</f>
        <v>0</v>
      </c>
      <c r="R5" s="4" t="str">
        <f>VLOOKUP($C5,'[2]Men''s Epée'!$C$4:$U$91,R$1-2,FALSE)</f>
        <v>np</v>
      </c>
      <c r="S5" s="4">
        <f aca="true" t="shared" si="4" ref="S5:S41">IF(ISERROR(U5),"np",U5)</f>
        <v>20</v>
      </c>
      <c r="T5" s="5">
        <f>IF(OR('[2]Men's Epée'!$A$3=1,'[2]Men's Epée'!$V$3=TRUE),IF(OR(S5&gt;=$A$3,ISNUMBER(S5)=FALSE),0,VLOOKUP(S5,PointTable,T$3,TRUE)),0)</f>
        <v>400</v>
      </c>
      <c r="U5" s="4">
        <f>VLOOKUP($C5,'[2]Men''s Epée'!$C$4:$U$91,U$1-2,FALSE)</f>
        <v>20</v>
      </c>
      <c r="V5" s="4" t="str">
        <f aca="true" t="shared" si="5" ref="V5:V41">IF(ISERROR(X5),"np",X5)</f>
        <v>np</v>
      </c>
      <c r="W5" s="5">
        <f>IF(OR('[2]Men's Epée'!$A$3=1,'[2]Men's Epée'!$W$3=TRUE),IF(OR(V5&gt;=$A$3,ISNUMBER(V5)=FALSE),0,VLOOKUP(V5,PointTable,W$3,TRUE)),0)</f>
        <v>0</v>
      </c>
      <c r="X5" s="4" t="str">
        <f>VLOOKUP($C5,'[2]Men''s Epée'!$C$4:$U$91,X$1-2,FALSE)</f>
        <v>np</v>
      </c>
      <c r="Y5" s="4">
        <f aca="true" t="shared" si="6" ref="Y5:Y41">IF(ISERROR(AA5),"np",AA5)</f>
        <v>13</v>
      </c>
      <c r="Z5" s="5">
        <f t="shared" si="2"/>
        <v>506</v>
      </c>
      <c r="AA5" s="4">
        <f>VLOOKUP($C5,'[2]Men''s Epée'!$C$4:$U$91,AA$1-2,FALSE)</f>
        <v>13</v>
      </c>
      <c r="AB5" s="52"/>
      <c r="AE5" s="54"/>
      <c r="AG5" s="25">
        <f>I5</f>
        <v>552</v>
      </c>
      <c r="AH5" s="25">
        <f>K5</f>
        <v>0</v>
      </c>
      <c r="AI5" s="25">
        <f>M5</f>
        <v>0</v>
      </c>
      <c r="AJ5" s="25">
        <f>O5</f>
        <v>420</v>
      </c>
      <c r="AK5" s="25">
        <f>Q5</f>
        <v>0</v>
      </c>
      <c r="AL5" s="25">
        <f>T5</f>
        <v>400</v>
      </c>
      <c r="AM5" s="25">
        <f>W5</f>
        <v>0</v>
      </c>
      <c r="AN5" s="25">
        <f>Z5</f>
        <v>506</v>
      </c>
      <c r="AO5" s="25">
        <f>IF(OR('[2]Men''s Epée'!$A$3=1,AB5&gt;0),ABS(AB5),0)</f>
        <v>0</v>
      </c>
      <c r="AP5" s="25">
        <f>IF(OR('[2]Men''s Epée'!$A$3=1,AC5&gt;0),ABS(AC5),0)</f>
        <v>0</v>
      </c>
      <c r="AQ5" s="25">
        <f>IF(OR('[2]Men''s Epée'!$A$3=1,AD5&gt;0),ABS(AD5),0)</f>
        <v>0</v>
      </c>
      <c r="AR5" s="25">
        <f>IF(OR('[2]Men''s Epée'!$A$3=1,AE5&gt;0),ABS(AE5),0)</f>
        <v>0</v>
      </c>
      <c r="AT5" s="25">
        <f aca="true" t="shared" si="7" ref="AT5:AT28">IF(AG$3=TRUE,I5,0)</f>
        <v>552</v>
      </c>
      <c r="AU5" s="25">
        <f aca="true" t="shared" si="8" ref="AU5:AU28">IF(AH$3=TRUE,K5,0)</f>
        <v>0</v>
      </c>
      <c r="AV5" s="25">
        <f aca="true" t="shared" si="9" ref="AV5:AV28">IF(AI$3=TRUE,M5,0)</f>
        <v>0</v>
      </c>
      <c r="AW5" s="25">
        <f aca="true" t="shared" si="10" ref="AW5:AW28">IF(AJ$3=TRUE,O5,0)</f>
        <v>0</v>
      </c>
      <c r="AX5" s="25">
        <f>IF('[2]Men''s Epée'!$U$3=TRUE,Q5,0)</f>
        <v>0</v>
      </c>
      <c r="AY5" s="25">
        <f>IF('[2]Men''s Epée'!$V$3=TRUE,T5,0)</f>
        <v>0</v>
      </c>
      <c r="AZ5" s="25">
        <f>IF('[2]Men''s Epée'!$W$3=TRUE,W5,0)</f>
        <v>0</v>
      </c>
      <c r="BA5" s="25">
        <f aca="true" t="shared" si="11" ref="BA5:BA31">Z5</f>
        <v>506</v>
      </c>
      <c r="BB5" s="55">
        <f aca="true" t="shared" si="12" ref="BB5:BB28">MAX(AB5,0)</f>
        <v>0</v>
      </c>
      <c r="BC5" s="55">
        <f aca="true" t="shared" si="13" ref="BC5:BC28">MAX(AC5,0)</f>
        <v>0</v>
      </c>
      <c r="BD5" s="55">
        <f aca="true" t="shared" si="14" ref="BD5:BD28">MAX(AD5,0)</f>
        <v>0</v>
      </c>
      <c r="BE5" s="55">
        <f aca="true" t="shared" si="15" ref="BE5:BE28">MAX(AE5,0)</f>
        <v>0</v>
      </c>
      <c r="BF5" s="25">
        <f aca="true" t="shared" si="16" ref="BF5:BF28">F5+LARGE(AT5:BE5,1)+LARGE(AT5:BE5,2)+LARGE(AT5:BE5,3)+LARGE(AT5:BE5,4)</f>
        <v>1058</v>
      </c>
    </row>
    <row r="6" spans="1:58" ht="13.5" customHeight="1">
      <c r="A6" s="19" t="str">
        <f t="shared" si="0"/>
        <v>3</v>
      </c>
      <c r="B6" s="19">
        <f>IF(D6&gt;=CadetCutoff,"#","")</f>
      </c>
      <c r="C6" s="37" t="s">
        <v>65</v>
      </c>
      <c r="D6" s="25">
        <v>1983</v>
      </c>
      <c r="E6" s="21">
        <f>ROUND(F6+IF('[2]Men''s Epée'!$A$3=1,G6,0)+LARGE($AG6:$AR6,1)+LARGE($AG6:$AR6,2)+LARGE($AG6:$AR6,3)+LARGE($AG6:$AR6,4),0)</f>
        <v>1770</v>
      </c>
      <c r="F6" s="22"/>
      <c r="G6" s="23"/>
      <c r="H6" s="23">
        <v>6</v>
      </c>
      <c r="I6" s="24">
        <f>IF(OR('[2]Men''s Epée'!$A$3=1,$AG$3=TRUE),IF(OR(H6&gt;=33,ISNUMBER(H6)=FALSE),0,VLOOKUP(H6,PointTable,I$3,TRUE)),0)</f>
        <v>417</v>
      </c>
      <c r="J6" s="23">
        <v>6</v>
      </c>
      <c r="K6" s="24">
        <f>IF(OR('[2]Men''s Epée'!$A$3=1,$AH$3=TRUE),IF(OR(J6&gt;=33,ISNUMBER(J6)=FALSE),0,VLOOKUP(J6,PointTable,K$3,TRUE)),0)</f>
        <v>417</v>
      </c>
      <c r="L6" s="23">
        <v>14</v>
      </c>
      <c r="M6" s="24">
        <f>IF(OR('[2]Men''s Epée'!$A$3=1,$AI$3=TRUE),IF(OR(L6&gt;=33,ISNUMBER(L6)=FALSE),0,VLOOKUP(L6,PointTable,M$3,TRUE)),0)</f>
        <v>302</v>
      </c>
      <c r="N6" s="23" t="s">
        <v>8</v>
      </c>
      <c r="O6" s="24">
        <f>IF(OR('[2]Men''s Epée'!$A$3=1,$AJ$3=TRUE),IF(OR(N6&gt;=33,ISNUMBER(N6)=FALSE),0,VLOOKUP(N6,PointTable,O$3,TRUE)),0)</f>
        <v>0</v>
      </c>
      <c r="P6" s="4">
        <f>IF(ISERROR(R6),"np",R6)</f>
        <v>11</v>
      </c>
      <c r="Q6" s="5">
        <f>IF(OR('[2]Men's Epée'!$A$3=1,'[2]Men's Epée'!$U$3=TRUE),IF(OR(P6&gt;=$A$3,ISNUMBER(P6)=FALSE),0,VLOOKUP(P6,PointTable,Q$3,TRUE)),0)</f>
        <v>590</v>
      </c>
      <c r="R6" s="4">
        <f>VLOOKUP($C6,'[2]Men''s Epée'!$C$4:$U$91,R$1-2,FALSE)</f>
        <v>11</v>
      </c>
      <c r="S6" s="4" t="str">
        <f>IF(ISERROR(U6),"np",U6)</f>
        <v>np</v>
      </c>
      <c r="T6" s="5">
        <f>IF(OR('[2]Men's Epée'!$A$3=1,'[2]Men's Epée'!$V$3=TRUE),IF(OR(S6&gt;=$A$3,ISNUMBER(S6)=FALSE),0,VLOOKUP(S6,PointTable,T$3,TRUE)),0)</f>
        <v>0</v>
      </c>
      <c r="U6" s="4" t="str">
        <f>VLOOKUP($C6,'[2]Men''s Epée'!$C$4:$U$91,U$1-2,FALSE)</f>
        <v>np</v>
      </c>
      <c r="V6" s="4" t="str">
        <f>IF(ISERROR(X6),"np",X6)</f>
        <v>np</v>
      </c>
      <c r="W6" s="5">
        <f>IF(OR('[2]Men's Epée'!$A$3=1,'[2]Men's Epée'!$W$3=TRUE),IF(OR(V6&gt;=$A$3,ISNUMBER(V6)=FALSE),0,VLOOKUP(V6,PointTable,W$3,TRUE)),0)</f>
        <v>0</v>
      </c>
      <c r="X6" s="4" t="str">
        <f>VLOOKUP($C6,'[2]Men''s Epée'!$C$4:$U$91,X$1-2,FALSE)</f>
        <v>np</v>
      </c>
      <c r="Y6" s="4">
        <f>IF(ISERROR(AA6),"np",AA6)</f>
        <v>19</v>
      </c>
      <c r="Z6" s="5">
        <f t="shared" si="2"/>
        <v>346</v>
      </c>
      <c r="AA6" s="4">
        <f>VLOOKUP($C6,'[2]Men''s Epée'!$C$4:$U$91,AA$1-2,FALSE)</f>
        <v>19</v>
      </c>
      <c r="AB6" s="52"/>
      <c r="AE6" s="54"/>
      <c r="AG6" s="25">
        <f>I6</f>
        <v>417</v>
      </c>
      <c r="AH6" s="25">
        <f>K6</f>
        <v>417</v>
      </c>
      <c r="AI6" s="25">
        <f>M6</f>
        <v>302</v>
      </c>
      <c r="AJ6" s="25">
        <f>O6</f>
        <v>0</v>
      </c>
      <c r="AK6" s="25">
        <f>Q6</f>
        <v>590</v>
      </c>
      <c r="AL6" s="25">
        <f>T6</f>
        <v>0</v>
      </c>
      <c r="AM6" s="25">
        <f>W6</f>
        <v>0</v>
      </c>
      <c r="AN6" s="25">
        <f>Z6</f>
        <v>346</v>
      </c>
      <c r="AO6" s="25">
        <f>IF(OR('[2]Men''s Epée'!$A$3=1,AB6&gt;0),ABS(AB6),0)</f>
        <v>0</v>
      </c>
      <c r="AP6" s="25">
        <f>IF(OR('[2]Men''s Epée'!$A$3=1,AC6&gt;0),ABS(AC6),0)</f>
        <v>0</v>
      </c>
      <c r="AQ6" s="25">
        <f>IF(OR('[2]Men''s Epée'!$A$3=1,AD6&gt;0),ABS(AD6),0)</f>
        <v>0</v>
      </c>
      <c r="AR6" s="25">
        <f>IF(OR('[2]Men''s Epée'!$A$3=1,AE6&gt;0),ABS(AE6),0)</f>
        <v>0</v>
      </c>
      <c r="AT6" s="25">
        <f t="shared" si="7"/>
        <v>417</v>
      </c>
      <c r="AU6" s="25">
        <f t="shared" si="8"/>
        <v>0</v>
      </c>
      <c r="AV6" s="25">
        <f t="shared" si="9"/>
        <v>0</v>
      </c>
      <c r="AW6" s="25">
        <f t="shared" si="10"/>
        <v>0</v>
      </c>
      <c r="AX6" s="25">
        <f>IF('[2]Men''s Epée'!$U$3=TRUE,Q6,0)</f>
        <v>0</v>
      </c>
      <c r="AY6" s="25">
        <f>IF('[2]Men''s Epée'!$V$3=TRUE,T6,0)</f>
        <v>0</v>
      </c>
      <c r="AZ6" s="25">
        <f>IF('[2]Men''s Epée'!$W$3=TRUE,W6,0)</f>
        <v>0</v>
      </c>
      <c r="BA6" s="25">
        <f t="shared" si="11"/>
        <v>346</v>
      </c>
      <c r="BB6" s="55">
        <f t="shared" si="12"/>
        <v>0</v>
      </c>
      <c r="BC6" s="55">
        <f t="shared" si="13"/>
        <v>0</v>
      </c>
      <c r="BD6" s="55">
        <f t="shared" si="14"/>
        <v>0</v>
      </c>
      <c r="BE6" s="55">
        <f t="shared" si="15"/>
        <v>0</v>
      </c>
      <c r="BF6" s="25">
        <f t="shared" si="16"/>
        <v>763</v>
      </c>
    </row>
    <row r="7" spans="1:58" ht="13.5" customHeight="1">
      <c r="A7" s="19" t="str">
        <f t="shared" si="0"/>
        <v>4</v>
      </c>
      <c r="B7" s="19">
        <f t="shared" si="1"/>
      </c>
      <c r="C7" s="37" t="s">
        <v>173</v>
      </c>
      <c r="D7" s="25">
        <v>1984</v>
      </c>
      <c r="E7" s="21">
        <f>ROUND(F7+IF('[2]Men''s Epée'!$A$3=1,G7,0)+LARGE($AG7:$AR7,1)+LARGE($AG7:$AR7,2)+LARGE($AG7:$AR7,3)+LARGE($AG7:$AR7,4),0)</f>
        <v>1711</v>
      </c>
      <c r="F7" s="22"/>
      <c r="G7" s="23">
        <v>618</v>
      </c>
      <c r="H7" s="23">
        <v>26</v>
      </c>
      <c r="I7" s="24">
        <f>IF(OR('[2]Men''s Epée'!$A$3=1,$AG$3=TRUE),IF(OR(H7&gt;=33,ISNUMBER(H7)=FALSE),0,VLOOKUP(H7,PointTable,I$3,TRUE)),0)</f>
        <v>171</v>
      </c>
      <c r="J7" s="23">
        <v>16</v>
      </c>
      <c r="K7" s="24">
        <f>IF(OR('[2]Men''s Epée'!$A$3=1,$AH$3=TRUE),IF(OR(J7&gt;=33,ISNUMBER(J7)=FALSE),0,VLOOKUP(J7,PointTable,K$3,TRUE)),0)</f>
        <v>300</v>
      </c>
      <c r="L7" s="23">
        <v>11</v>
      </c>
      <c r="M7" s="24">
        <f>IF(OR('[2]Men''s Epée'!$A$3=1,$AI$3=TRUE),IF(OR(L7&gt;=33,ISNUMBER(L7)=FALSE),0,VLOOKUP(L7,PointTable,M$3,TRUE)),0)</f>
        <v>319</v>
      </c>
      <c r="N7" s="23">
        <v>13</v>
      </c>
      <c r="O7" s="24">
        <f>IF(OR('[2]Men''s Epée'!$A$3=1,$AJ$3=TRUE),IF(OR(N7&gt;=33,ISNUMBER(N7)=FALSE),0,VLOOKUP(N7,PointTable,O$3,TRUE)),0)</f>
        <v>303</v>
      </c>
      <c r="P7" s="4" t="str">
        <f t="shared" si="3"/>
        <v>np</v>
      </c>
      <c r="Q7" s="5">
        <f>IF(OR('[2]Men's Epée'!$A$3=1,'[2]Men's Epée'!$U$3=TRUE),IF(OR(P7&gt;=$A$3,ISNUMBER(P7)=FALSE),0,VLOOKUP(P7,PointTable,Q$3,TRUE)),0)</f>
        <v>0</v>
      </c>
      <c r="R7" s="4" t="e">
        <f>VLOOKUP($C7,'[2]Men''s Epée'!$C$4:$U$91,R$1-2,FALSE)</f>
        <v>#N/A</v>
      </c>
      <c r="S7" s="4" t="str">
        <f t="shared" si="4"/>
        <v>np</v>
      </c>
      <c r="T7" s="5">
        <f>IF(OR('[2]Men's Epée'!$A$3=1,'[2]Men's Epée'!$V$3=TRUE),IF(OR(S7&gt;=$A$3,ISNUMBER(S7)=FALSE),0,VLOOKUP(S7,PointTable,T$3,TRUE)),0)</f>
        <v>0</v>
      </c>
      <c r="U7" s="4" t="e">
        <f>VLOOKUP($C7,'[2]Men''s Epée'!$C$4:$U$91,U$1-2,FALSE)</f>
        <v>#N/A</v>
      </c>
      <c r="V7" s="4" t="str">
        <f t="shared" si="5"/>
        <v>np</v>
      </c>
      <c r="W7" s="5">
        <f>IF(OR('[2]Men's Epée'!$A$3=1,'[2]Men's Epée'!$W$3=TRUE),IF(OR(V7&gt;=$A$3,ISNUMBER(V7)=FALSE),0,VLOOKUP(V7,PointTable,W$3,TRUE)),0)</f>
        <v>0</v>
      </c>
      <c r="X7" s="4" t="e">
        <f>VLOOKUP($C7,'[2]Men''s Epée'!$C$4:$U$91,X$1-2,FALSE)</f>
        <v>#N/A</v>
      </c>
      <c r="Y7" s="4" t="str">
        <f t="shared" si="6"/>
        <v>np</v>
      </c>
      <c r="Z7" s="5">
        <f t="shared" si="2"/>
        <v>0</v>
      </c>
      <c r="AA7" s="4" t="e">
        <f>VLOOKUP($C7,'[2]Men''s Epée'!$C$4:$U$91,AA$1-2,FALSE)</f>
        <v>#N/A</v>
      </c>
      <c r="AB7" s="52"/>
      <c r="AE7" s="54"/>
      <c r="AG7" s="25">
        <f>I7</f>
        <v>171</v>
      </c>
      <c r="AH7" s="25">
        <f>K7</f>
        <v>300</v>
      </c>
      <c r="AI7" s="25">
        <f>M7</f>
        <v>319</v>
      </c>
      <c r="AJ7" s="25">
        <f>O7</f>
        <v>303</v>
      </c>
      <c r="AK7" s="25">
        <f>Q7</f>
        <v>0</v>
      </c>
      <c r="AL7" s="25">
        <f>T7</f>
        <v>0</v>
      </c>
      <c r="AM7" s="25">
        <f>W7</f>
        <v>0</v>
      </c>
      <c r="AN7" s="25">
        <f>Z7</f>
        <v>0</v>
      </c>
      <c r="AO7" s="25">
        <f>IF(OR('[2]Men''s Epée'!$A$3=1,AB7&gt;0),ABS(AB7),0)</f>
        <v>0</v>
      </c>
      <c r="AP7" s="25">
        <f>IF(OR('[2]Men''s Epée'!$A$3=1,AC7&gt;0),ABS(AC7),0)</f>
        <v>0</v>
      </c>
      <c r="AQ7" s="25">
        <f>IF(OR('[2]Men''s Epée'!$A$3=1,AD7&gt;0),ABS(AD7),0)</f>
        <v>0</v>
      </c>
      <c r="AR7" s="25">
        <f>IF(OR('[2]Men''s Epée'!$A$3=1,AE7&gt;0),ABS(AE7),0)</f>
        <v>0</v>
      </c>
      <c r="AT7" s="25">
        <f t="shared" si="7"/>
        <v>171</v>
      </c>
      <c r="AU7" s="25">
        <f t="shared" si="8"/>
        <v>0</v>
      </c>
      <c r="AV7" s="25">
        <f t="shared" si="9"/>
        <v>0</v>
      </c>
      <c r="AW7" s="25">
        <f t="shared" si="10"/>
        <v>0</v>
      </c>
      <c r="AX7" s="25">
        <f>IF('[2]Men''s Epée'!$U$3=TRUE,Q7,0)</f>
        <v>0</v>
      </c>
      <c r="AY7" s="25">
        <f>IF('[2]Men''s Epée'!$V$3=TRUE,T7,0)</f>
        <v>0</v>
      </c>
      <c r="AZ7" s="25">
        <f>IF('[2]Men''s Epée'!$W$3=TRUE,W7,0)</f>
        <v>0</v>
      </c>
      <c r="BA7" s="25">
        <f t="shared" si="11"/>
        <v>0</v>
      </c>
      <c r="BB7" s="55">
        <f t="shared" si="12"/>
        <v>0</v>
      </c>
      <c r="BC7" s="55">
        <f t="shared" si="13"/>
        <v>0</v>
      </c>
      <c r="BD7" s="55">
        <f t="shared" si="14"/>
        <v>0</v>
      </c>
      <c r="BE7" s="55">
        <f t="shared" si="15"/>
        <v>0</v>
      </c>
      <c r="BF7" s="25">
        <f t="shared" si="16"/>
        <v>171</v>
      </c>
    </row>
    <row r="8" spans="1:58" ht="13.5" customHeight="1">
      <c r="A8" s="19" t="str">
        <f t="shared" si="0"/>
        <v>5</v>
      </c>
      <c r="B8" s="19">
        <f t="shared" si="1"/>
      </c>
      <c r="C8" s="37" t="s">
        <v>9</v>
      </c>
      <c r="D8" s="37">
        <v>1983</v>
      </c>
      <c r="E8" s="21">
        <f>ROUND(F8+IF('[2]Men''s Epée'!$A$3=1,G8,0)+LARGE($AG8:$AR8,1)+LARGE($AG8:$AR8,2)+LARGE($AG8:$AR8,3)+LARGE($AG8:$AR8,4),0)</f>
        <v>1653</v>
      </c>
      <c r="F8" s="22"/>
      <c r="G8" s="23"/>
      <c r="H8" s="23">
        <v>5</v>
      </c>
      <c r="I8" s="24">
        <f>IF(OR('[2]Men''s Epée'!$A$3=1,$AG$3=TRUE),IF(OR(H8&gt;=33,ISNUMBER(H8)=FALSE),0,VLOOKUP(H8,PointTable,I$3,TRUE)),0)</f>
        <v>420</v>
      </c>
      <c r="J8" s="23">
        <v>5</v>
      </c>
      <c r="K8" s="24">
        <f>IF(OR('[2]Men''s Epée'!$A$3=1,$AH$3=TRUE),IF(OR(J8&gt;=33,ISNUMBER(J8)=FALSE),0,VLOOKUP(J8,PointTable,K$3,TRUE)),0)</f>
        <v>420</v>
      </c>
      <c r="L8" s="23">
        <v>13</v>
      </c>
      <c r="M8" s="24">
        <f>IF(OR('[2]Men''s Epée'!$A$3=1,$AI$3=TRUE),IF(OR(L8&gt;=33,ISNUMBER(L8)=FALSE),0,VLOOKUP(L8,PointTable,M$3,TRUE)),0)</f>
        <v>303</v>
      </c>
      <c r="N8" s="23">
        <v>3</v>
      </c>
      <c r="O8" s="24">
        <f>IF(OR('[2]Men''s Epée'!$A$3=1,$AJ$3=TRUE),IF(OR(N8&gt;=33,ISNUMBER(N8)=FALSE),0,VLOOKUP(N8,PointTable,O$3,TRUE)),0)</f>
        <v>510</v>
      </c>
      <c r="P8" s="4" t="str">
        <f>IF(ISERROR(R8),"np",R8)</f>
        <v>np</v>
      </c>
      <c r="Q8" s="5">
        <f>IF(OR('[2]Men's Epée'!$A$3=1,'[2]Men's Epée'!$U$3=TRUE),IF(OR(P8&gt;=$A$3,ISNUMBER(P8)=FALSE),0,VLOOKUP(P8,PointTable,Q$3,TRUE)),0)</f>
        <v>0</v>
      </c>
      <c r="R8" s="4" t="e">
        <f>VLOOKUP($C8,'[2]Men''s Epée'!$C$4:$U$91,R$1-2,FALSE)</f>
        <v>#N/A</v>
      </c>
      <c r="S8" s="4" t="str">
        <f>IF(ISERROR(U8),"np",U8)</f>
        <v>np</v>
      </c>
      <c r="T8" s="5">
        <f>IF(OR('[2]Men's Epée'!$A$3=1,'[2]Men's Epée'!$V$3=TRUE),IF(OR(S8&gt;=$A$3,ISNUMBER(S8)=FALSE),0,VLOOKUP(S8,PointTable,T$3,TRUE)),0)</f>
        <v>0</v>
      </c>
      <c r="U8" s="4" t="e">
        <f>VLOOKUP($C8,'[2]Men''s Epée'!$C$4:$U$91,U$1-2,FALSE)</f>
        <v>#N/A</v>
      </c>
      <c r="V8" s="4" t="str">
        <f>IF(ISERROR(X8),"np",X8)</f>
        <v>np</v>
      </c>
      <c r="W8" s="5">
        <f>IF(OR('[2]Men's Epée'!$A$3=1,'[2]Men's Epée'!$W$3=TRUE),IF(OR(V8&gt;=$A$3,ISNUMBER(V8)=FALSE),0,VLOOKUP(V8,PointTable,W$3,TRUE)),0)</f>
        <v>0</v>
      </c>
      <c r="X8" s="4" t="e">
        <f>VLOOKUP($C8,'[2]Men''s Epée'!$C$4:$U$91,X$1-2,FALSE)</f>
        <v>#N/A</v>
      </c>
      <c r="Y8" s="4" t="str">
        <f>IF(ISERROR(AA8),"np",AA8)</f>
        <v>np</v>
      </c>
      <c r="Z8" s="5">
        <f t="shared" si="2"/>
        <v>0</v>
      </c>
      <c r="AA8" s="4" t="e">
        <f>VLOOKUP($C8,'[2]Men''s Epée'!$C$4:$U$91,AA$1-2,FALSE)</f>
        <v>#N/A</v>
      </c>
      <c r="AB8" s="52"/>
      <c r="AE8" s="54"/>
      <c r="AG8" s="25">
        <f>I8</f>
        <v>420</v>
      </c>
      <c r="AH8" s="25">
        <f>K8</f>
        <v>420</v>
      </c>
      <c r="AI8" s="25">
        <f>M8</f>
        <v>303</v>
      </c>
      <c r="AJ8" s="25">
        <f>O8</f>
        <v>510</v>
      </c>
      <c r="AK8" s="25">
        <f>Q8</f>
        <v>0</v>
      </c>
      <c r="AL8" s="25">
        <f>T8</f>
        <v>0</v>
      </c>
      <c r="AM8" s="25">
        <f>W8</f>
        <v>0</v>
      </c>
      <c r="AN8" s="25">
        <f>Z8</f>
        <v>0</v>
      </c>
      <c r="AO8" s="25">
        <f>IF(OR('[2]Men''s Epée'!$A$3=1,AB8&gt;0),ABS(AB8),0)</f>
        <v>0</v>
      </c>
      <c r="AP8" s="25">
        <f>IF(OR('[2]Men''s Epée'!$A$3=1,AC8&gt;0),ABS(AC8),0)</f>
        <v>0</v>
      </c>
      <c r="AQ8" s="25">
        <f>IF(OR('[2]Men''s Epée'!$A$3=1,AD8&gt;0),ABS(AD8),0)</f>
        <v>0</v>
      </c>
      <c r="AR8" s="25">
        <f>IF(OR('[2]Men''s Epée'!$A$3=1,AE8&gt;0),ABS(AE8),0)</f>
        <v>0</v>
      </c>
      <c r="AT8" s="25">
        <f t="shared" si="7"/>
        <v>420</v>
      </c>
      <c r="AU8" s="25">
        <f t="shared" si="8"/>
        <v>0</v>
      </c>
      <c r="AV8" s="25">
        <f t="shared" si="9"/>
        <v>0</v>
      </c>
      <c r="AW8" s="25">
        <f t="shared" si="10"/>
        <v>0</v>
      </c>
      <c r="AX8" s="25">
        <f>IF('[2]Men''s Epée'!$U$3=TRUE,Q8,0)</f>
        <v>0</v>
      </c>
      <c r="AY8" s="25">
        <f>IF('[2]Men''s Epée'!$V$3=TRUE,T8,0)</f>
        <v>0</v>
      </c>
      <c r="AZ8" s="25">
        <f>IF('[2]Men''s Epée'!$W$3=TRUE,W8,0)</f>
        <v>0</v>
      </c>
      <c r="BA8" s="25">
        <f t="shared" si="11"/>
        <v>0</v>
      </c>
      <c r="BB8" s="55">
        <f t="shared" si="12"/>
        <v>0</v>
      </c>
      <c r="BC8" s="55">
        <f t="shared" si="13"/>
        <v>0</v>
      </c>
      <c r="BD8" s="55">
        <f t="shared" si="14"/>
        <v>0</v>
      </c>
      <c r="BE8" s="55">
        <f t="shared" si="15"/>
        <v>0</v>
      </c>
      <c r="BF8" s="25">
        <f t="shared" si="16"/>
        <v>420</v>
      </c>
    </row>
    <row r="9" spans="1:58" ht="13.5" customHeight="1">
      <c r="A9" s="19" t="str">
        <f t="shared" si="0"/>
        <v>6</v>
      </c>
      <c r="B9" s="19">
        <f t="shared" si="1"/>
      </c>
      <c r="C9" s="37" t="s">
        <v>128</v>
      </c>
      <c r="D9" s="25">
        <v>1984</v>
      </c>
      <c r="E9" s="21">
        <f>ROUND(F9+IF('[2]Men''s Epée'!$A$3=1,G9,0)+LARGE($AG9:$AR9,1)+LARGE($AG9:$AR9,2)+LARGE($AG9:$AR9,3)+LARGE($AG9:$AR9,4),0)</f>
        <v>1471</v>
      </c>
      <c r="F9" s="22"/>
      <c r="G9" s="23"/>
      <c r="H9" s="23">
        <v>14</v>
      </c>
      <c r="I9" s="24">
        <f>IF(OR('[2]Men''s Epée'!$A$3=1,$AG$3=TRUE),IF(OR(H9&gt;=33,ISNUMBER(H9)=FALSE),0,VLOOKUP(H9,PointTable,I$3,TRUE)),0)</f>
        <v>302</v>
      </c>
      <c r="J9" s="23" t="s">
        <v>8</v>
      </c>
      <c r="K9" s="24">
        <f>IF(OR('[2]Men''s Epée'!$A$3=1,$AH$3=TRUE),IF(OR(J9&gt;=33,ISNUMBER(J9)=FALSE),0,VLOOKUP(J9,PointTable,K$3,TRUE)),0)</f>
        <v>0</v>
      </c>
      <c r="L9" s="23">
        <v>8</v>
      </c>
      <c r="M9" s="24">
        <f>IF(OR('[2]Men''s Epée'!$A$3=1,$AI$3=TRUE),IF(OR(L9&gt;=33,ISNUMBER(L9)=FALSE),0,VLOOKUP(L9,PointTable,M$3,TRUE)),0)</f>
        <v>411</v>
      </c>
      <c r="N9" s="23">
        <v>7</v>
      </c>
      <c r="O9" s="24">
        <f>IF(OR('[2]Men''s Epée'!$A$3=1,$AJ$3=TRUE),IF(OR(N9&gt;=33,ISNUMBER(N9)=FALSE),0,VLOOKUP(N9,PointTable,O$3,TRUE)),0)</f>
        <v>414</v>
      </c>
      <c r="P9" s="4" t="str">
        <f>IF(ISERROR(R9),"np",R9)</f>
        <v>np</v>
      </c>
      <c r="Q9" s="5">
        <f>IF(OR('[2]Men's Epée'!$A$3=1,'[2]Men's Epée'!$U$3=TRUE),IF(OR(P9&gt;=$A$3,ISNUMBER(P9)=FALSE),0,VLOOKUP(P9,PointTable,Q$3,TRUE)),0)</f>
        <v>0</v>
      </c>
      <c r="R9" s="4" t="str">
        <f>VLOOKUP($C9,'[2]Men''s Epée'!$C$4:$U$91,R$1-2,FALSE)</f>
        <v>np</v>
      </c>
      <c r="S9" s="4">
        <f>IF(ISERROR(U9),"np",U9)</f>
        <v>30.5</v>
      </c>
      <c r="T9" s="5">
        <f>IF(OR('[2]Men's Epée'!$A$3=1,'[2]Men's Epée'!$V$3=TRUE),IF(OR(S9&gt;=$A$3,ISNUMBER(S9)=FALSE),0,VLOOKUP(S9,PointTable,T$3,TRUE)),0)</f>
        <v>287.5</v>
      </c>
      <c r="U9" s="4">
        <f>VLOOKUP($C9,'[2]Men''s Epée'!$C$4:$U$91,U$1-2,FALSE)</f>
        <v>30.5</v>
      </c>
      <c r="V9" s="4" t="str">
        <f>IF(ISERROR(X9),"np",X9)</f>
        <v>np</v>
      </c>
      <c r="W9" s="5">
        <f>IF(OR('[2]Men's Epée'!$A$3=1,'[2]Men's Epée'!$W$3=TRUE),IF(OR(V9&gt;=$A$3,ISNUMBER(V9)=FALSE),0,VLOOKUP(V9,PointTable,W$3,TRUE)),0)</f>
        <v>0</v>
      </c>
      <c r="X9" s="4" t="str">
        <f>VLOOKUP($C9,'[2]Men''s Epée'!$C$4:$U$91,X$1-2,FALSE)</f>
        <v>np</v>
      </c>
      <c r="Y9" s="4">
        <f>IF(ISERROR(AA9),"np",AA9)</f>
        <v>20</v>
      </c>
      <c r="Z9" s="5">
        <f t="shared" si="2"/>
        <v>344</v>
      </c>
      <c r="AA9" s="4">
        <f>VLOOKUP($C9,'[2]Men''s Epée'!$C$4:$U$91,AA$1-2,FALSE)</f>
        <v>20</v>
      </c>
      <c r="AB9" s="52"/>
      <c r="AE9" s="54"/>
      <c r="AG9" s="25">
        <f aca="true" t="shared" si="17" ref="AG9:AG17">I9</f>
        <v>302</v>
      </c>
      <c r="AH9" s="25">
        <f aca="true" t="shared" si="18" ref="AH9:AH17">K9</f>
        <v>0</v>
      </c>
      <c r="AI9" s="25">
        <f aca="true" t="shared" si="19" ref="AI9:AI17">M9</f>
        <v>411</v>
      </c>
      <c r="AJ9" s="25">
        <f aca="true" t="shared" si="20" ref="AJ9:AJ17">O9</f>
        <v>414</v>
      </c>
      <c r="AK9" s="25">
        <f aca="true" t="shared" si="21" ref="AK9:AK17">Q9</f>
        <v>0</v>
      </c>
      <c r="AL9" s="25">
        <f aca="true" t="shared" si="22" ref="AL9:AL17">T9</f>
        <v>287.5</v>
      </c>
      <c r="AM9" s="25">
        <f aca="true" t="shared" si="23" ref="AM9:AM17">W9</f>
        <v>0</v>
      </c>
      <c r="AN9" s="25">
        <f aca="true" t="shared" si="24" ref="AN9:AN17">Z9</f>
        <v>344</v>
      </c>
      <c r="AO9" s="25">
        <f>IF(OR('[2]Men''s Epée'!$A$3=1,AB9&gt;0),ABS(AB9),0)</f>
        <v>0</v>
      </c>
      <c r="AP9" s="25">
        <f>IF(OR('[2]Men''s Epée'!$A$3=1,AC9&gt;0),ABS(AC9),0)</f>
        <v>0</v>
      </c>
      <c r="AQ9" s="25">
        <f>IF(OR('[2]Men''s Epée'!$A$3=1,AD9&gt;0),ABS(AD9),0)</f>
        <v>0</v>
      </c>
      <c r="AR9" s="25">
        <f>IF(OR('[2]Men''s Epée'!$A$3=1,AE9&gt;0),ABS(AE9),0)</f>
        <v>0</v>
      </c>
      <c r="AT9" s="25">
        <f t="shared" si="7"/>
        <v>302</v>
      </c>
      <c r="AU9" s="25">
        <f t="shared" si="8"/>
        <v>0</v>
      </c>
      <c r="AV9" s="25">
        <f t="shared" si="9"/>
        <v>0</v>
      </c>
      <c r="AW9" s="25">
        <f t="shared" si="10"/>
        <v>0</v>
      </c>
      <c r="AX9" s="25">
        <f>IF('[2]Men''s Epée'!$U$3=TRUE,Q9,0)</f>
        <v>0</v>
      </c>
      <c r="AY9" s="25">
        <f>IF('[2]Men''s Epée'!$V$3=TRUE,T9,0)</f>
        <v>0</v>
      </c>
      <c r="AZ9" s="25">
        <f>IF('[2]Men''s Epée'!$W$3=TRUE,W9,0)</f>
        <v>0</v>
      </c>
      <c r="BA9" s="25">
        <f t="shared" si="11"/>
        <v>344</v>
      </c>
      <c r="BB9" s="55">
        <f t="shared" si="12"/>
        <v>0</v>
      </c>
      <c r="BC9" s="55">
        <f t="shared" si="13"/>
        <v>0</v>
      </c>
      <c r="BD9" s="55">
        <f t="shared" si="14"/>
        <v>0</v>
      </c>
      <c r="BE9" s="55">
        <f t="shared" si="15"/>
        <v>0</v>
      </c>
      <c r="BF9" s="25">
        <f t="shared" si="16"/>
        <v>646</v>
      </c>
    </row>
    <row r="10" spans="1:58" ht="13.5" customHeight="1">
      <c r="A10" s="19" t="str">
        <f t="shared" si="0"/>
        <v>7</v>
      </c>
      <c r="B10" s="19" t="str">
        <f t="shared" si="1"/>
        <v>#</v>
      </c>
      <c r="C10" s="37" t="s">
        <v>249</v>
      </c>
      <c r="D10" s="25">
        <v>1985</v>
      </c>
      <c r="E10" s="21">
        <f>ROUND(F10+IF('[2]Men''s Epée'!$A$3=1,G10,0)+LARGE($AG10:$AR10,1)+LARGE($AG10:$AR10,2)+LARGE($AG10:$AR10,3)+LARGE($AG10:$AR10,4),0)</f>
        <v>1365</v>
      </c>
      <c r="F10" s="22"/>
      <c r="G10" s="23"/>
      <c r="H10" s="23">
        <v>3</v>
      </c>
      <c r="I10" s="24">
        <f>IF(OR('[2]Men''s Epée'!$A$3=1,$AG$3=TRUE),IF(OR(H10&gt;=33,ISNUMBER(H10)=FALSE),0,VLOOKUP(H10,PointTable,I$3,TRUE)),0)</f>
        <v>510</v>
      </c>
      <c r="J10" s="23" t="s">
        <v>8</v>
      </c>
      <c r="K10" s="24">
        <f>IF(OR('[2]Men''s Epée'!$A$3=1,$AH$3=TRUE),IF(OR(J10&gt;=33,ISNUMBER(J10)=FALSE),0,VLOOKUP(J10,PointTable,K$3,TRUE)),0)</f>
        <v>0</v>
      </c>
      <c r="L10" s="23">
        <v>28</v>
      </c>
      <c r="M10" s="24">
        <f>IF(OR('[2]Men''s Epée'!$A$3=1,$AI$3=TRUE),IF(OR(L10&gt;=33,ISNUMBER(L10)=FALSE),0,VLOOKUP(L10,PointTable,M$3,TRUE)),0)</f>
        <v>169</v>
      </c>
      <c r="N10" s="23">
        <v>11</v>
      </c>
      <c r="O10" s="24">
        <f>IF(OR('[2]Men''s Epée'!$A$3=1,$AJ$3=TRUE),IF(OR(N10&gt;=33,ISNUMBER(N10)=FALSE),0,VLOOKUP(N10,PointTable,O$3,TRUE)),0)</f>
        <v>319</v>
      </c>
      <c r="P10" s="4" t="str">
        <f t="shared" si="3"/>
        <v>np</v>
      </c>
      <c r="Q10" s="5">
        <f>IF(OR('[2]Men's Epée'!$A$3=1,'[2]Men's Epée'!$U$3=TRUE),IF(OR(P10&gt;=$A$3,ISNUMBER(P10)=FALSE),0,VLOOKUP(P10,PointTable,Q$3,TRUE)),0)</f>
        <v>0</v>
      </c>
      <c r="R10" s="4" t="str">
        <f>VLOOKUP($C10,'[2]Men''s Epée'!$C$4:$U$91,R$1-2,FALSE)</f>
        <v>np</v>
      </c>
      <c r="S10" s="4" t="str">
        <f t="shared" si="4"/>
        <v>np</v>
      </c>
      <c r="T10" s="5">
        <f>IF(OR('[2]Men's Epée'!$A$3=1,'[2]Men's Epée'!$V$3=TRUE),IF(OR(S10&gt;=$A$3,ISNUMBER(S10)=FALSE),0,VLOOKUP(S10,PointTable,T$3,TRUE)),0)</f>
        <v>0</v>
      </c>
      <c r="U10" s="4" t="str">
        <f>VLOOKUP($C10,'[2]Men''s Epée'!$C$4:$U$91,U$1-2,FALSE)</f>
        <v>np</v>
      </c>
      <c r="V10" s="4">
        <f t="shared" si="5"/>
        <v>48</v>
      </c>
      <c r="W10" s="5">
        <f>IF(OR('[2]Men's Epée'!$A$3=1,'[2]Men's Epée'!$W$3=TRUE),IF(OR(V10&gt;=$A$3,ISNUMBER(V10)=FALSE),0,VLOOKUP(V10,PointTable,W$3,TRUE)),0)</f>
        <v>200</v>
      </c>
      <c r="X10" s="4">
        <f>VLOOKUP($C10,'[2]Men''s Epée'!$C$4:$U$91,X$1-2,FALSE)</f>
        <v>48</v>
      </c>
      <c r="Y10" s="4">
        <f t="shared" si="6"/>
        <v>24</v>
      </c>
      <c r="Z10" s="5">
        <f t="shared" si="2"/>
        <v>336</v>
      </c>
      <c r="AA10" s="4">
        <f>VLOOKUP($C10,'[2]Men''s Epée'!$C$4:$U$91,AA$1-2,FALSE)</f>
        <v>24</v>
      </c>
      <c r="AB10" s="52"/>
      <c r="AE10" s="54"/>
      <c r="AG10" s="25">
        <f t="shared" si="17"/>
        <v>510</v>
      </c>
      <c r="AH10" s="25">
        <f t="shared" si="18"/>
        <v>0</v>
      </c>
      <c r="AI10" s="25">
        <f t="shared" si="19"/>
        <v>169</v>
      </c>
      <c r="AJ10" s="25">
        <f t="shared" si="20"/>
        <v>319</v>
      </c>
      <c r="AK10" s="25">
        <f t="shared" si="21"/>
        <v>0</v>
      </c>
      <c r="AL10" s="25">
        <f t="shared" si="22"/>
        <v>0</v>
      </c>
      <c r="AM10" s="25">
        <f t="shared" si="23"/>
        <v>200</v>
      </c>
      <c r="AN10" s="25">
        <f t="shared" si="24"/>
        <v>336</v>
      </c>
      <c r="AO10" s="25">
        <f>IF(OR('[2]Men''s Epée'!$A$3=1,AB10&gt;0),ABS(AB10),0)</f>
        <v>0</v>
      </c>
      <c r="AP10" s="25">
        <f>IF(OR('[2]Men''s Epée'!$A$3=1,AC10&gt;0),ABS(AC10),0)</f>
        <v>0</v>
      </c>
      <c r="AQ10" s="25">
        <f>IF(OR('[2]Men''s Epée'!$A$3=1,AD10&gt;0),ABS(AD10),0)</f>
        <v>0</v>
      </c>
      <c r="AR10" s="25">
        <f>IF(OR('[2]Men''s Epée'!$A$3=1,AE10&gt;0),ABS(AE10),0)</f>
        <v>0</v>
      </c>
      <c r="AT10" s="25">
        <f t="shared" si="7"/>
        <v>510</v>
      </c>
      <c r="AU10" s="25">
        <f t="shared" si="8"/>
        <v>0</v>
      </c>
      <c r="AV10" s="25">
        <f t="shared" si="9"/>
        <v>0</v>
      </c>
      <c r="AW10" s="25">
        <f t="shared" si="10"/>
        <v>0</v>
      </c>
      <c r="AX10" s="25">
        <f>IF('[2]Men''s Epée'!$U$3=TRUE,Q10,0)</f>
        <v>0</v>
      </c>
      <c r="AY10" s="25">
        <f>IF('[2]Men''s Epée'!$V$3=TRUE,T10,0)</f>
        <v>0</v>
      </c>
      <c r="AZ10" s="25">
        <f>IF('[2]Men''s Epée'!$W$3=TRUE,W10,0)</f>
        <v>0</v>
      </c>
      <c r="BA10" s="25">
        <f t="shared" si="11"/>
        <v>336</v>
      </c>
      <c r="BB10" s="55">
        <f t="shared" si="12"/>
        <v>0</v>
      </c>
      <c r="BC10" s="55">
        <f t="shared" si="13"/>
        <v>0</v>
      </c>
      <c r="BD10" s="55">
        <f t="shared" si="14"/>
        <v>0</v>
      </c>
      <c r="BE10" s="55">
        <f t="shared" si="15"/>
        <v>0</v>
      </c>
      <c r="BF10" s="25">
        <f t="shared" si="16"/>
        <v>846</v>
      </c>
    </row>
    <row r="11" spans="1:58" ht="13.5" customHeight="1">
      <c r="A11" s="19" t="str">
        <f t="shared" si="0"/>
        <v>8</v>
      </c>
      <c r="B11" s="19">
        <f t="shared" si="1"/>
      </c>
      <c r="C11" s="37" t="s">
        <v>127</v>
      </c>
      <c r="D11" s="25">
        <v>1983</v>
      </c>
      <c r="E11" s="21">
        <f>ROUND(F11+IF('[2]Men''s Epée'!$A$3=1,G11,0)+LARGE($AG11:$AR11,1)+LARGE($AG11:$AR11,2)+LARGE($AG11:$AR11,3)+LARGE($AG11:$AR11,4),0)</f>
        <v>1309</v>
      </c>
      <c r="F11" s="22"/>
      <c r="G11" s="23"/>
      <c r="H11" s="23">
        <v>28</v>
      </c>
      <c r="I11" s="24">
        <f>IF(OR('[2]Men''s Epée'!$A$3=1,$AG$3=TRUE),IF(OR(H11&gt;=33,ISNUMBER(H11)=FALSE),0,VLOOKUP(H11,PointTable,I$3,TRUE)),0)</f>
        <v>169</v>
      </c>
      <c r="J11" s="23">
        <v>19</v>
      </c>
      <c r="K11" s="24">
        <f>IF(OR('[2]Men''s Epée'!$A$3=1,$AH$3=TRUE),IF(OR(J11&gt;=33,ISNUMBER(J11)=FALSE),0,VLOOKUP(J11,PointTable,K$3,TRUE)),0)</f>
        <v>208</v>
      </c>
      <c r="L11" s="23">
        <v>23</v>
      </c>
      <c r="M11" s="24">
        <f>IF(OR('[2]Men''s Epée'!$A$3=1,$AI$3=TRUE),IF(OR(L11&gt;=33,ISNUMBER(L11)=FALSE),0,VLOOKUP(L11,PointTable,M$3,TRUE)),0)</f>
        <v>204</v>
      </c>
      <c r="N11" s="23">
        <v>6</v>
      </c>
      <c r="O11" s="24">
        <f>IF(OR('[2]Men''s Epée'!$A$3=1,$AJ$3=TRUE),IF(OR(N11&gt;=33,ISNUMBER(N11)=FALSE),0,VLOOKUP(N11,PointTable,O$3,TRUE)),0)</f>
        <v>417</v>
      </c>
      <c r="P11" s="4" t="str">
        <f t="shared" si="3"/>
        <v>np</v>
      </c>
      <c r="Q11" s="5">
        <f>IF(OR('[2]Men's Epée'!$A$3=1,'[2]Men's Epée'!$U$3=TRUE),IF(OR(P11&gt;=$A$3,ISNUMBER(P11)=FALSE),0,VLOOKUP(P11,PointTable,Q$3,TRUE)),0)</f>
        <v>0</v>
      </c>
      <c r="R11" s="4" t="str">
        <f>VLOOKUP($C11,'[2]Men''s Epée'!$C$4:$U$91,R$1-2,FALSE)</f>
        <v>np</v>
      </c>
      <c r="S11" s="4">
        <f t="shared" si="4"/>
        <v>16</v>
      </c>
      <c r="T11" s="5">
        <f>IF(OR('[2]Men's Epée'!$A$3=1,'[2]Men's Epée'!$V$3=TRUE),IF(OR(S11&gt;=$A$3,ISNUMBER(S11)=FALSE),0,VLOOKUP(S11,PointTable,T$3,TRUE)),0)</f>
        <v>480</v>
      </c>
      <c r="U11" s="4">
        <f>VLOOKUP($C11,'[2]Men''s Epée'!$C$4:$U$91,U$1-2,FALSE)</f>
        <v>16</v>
      </c>
      <c r="V11" s="4" t="str">
        <f t="shared" si="5"/>
        <v>np</v>
      </c>
      <c r="W11" s="5">
        <f>IF(OR('[2]Men's Epée'!$A$3=1,'[2]Men's Epée'!$W$3=TRUE),IF(OR(V11&gt;=$A$3,ISNUMBER(V11)=FALSE),0,VLOOKUP(V11,PointTable,W$3,TRUE)),0)</f>
        <v>0</v>
      </c>
      <c r="X11" s="4" t="str">
        <f>VLOOKUP($C11,'[2]Men''s Epée'!$C$4:$U$91,X$1-2,FALSE)</f>
        <v>np</v>
      </c>
      <c r="Y11" s="4" t="str">
        <f t="shared" si="6"/>
        <v>np</v>
      </c>
      <c r="Z11" s="5">
        <f t="shared" si="2"/>
        <v>0</v>
      </c>
      <c r="AA11" s="4" t="str">
        <f>VLOOKUP($C11,'[2]Men''s Epée'!$C$4:$U$91,AA$1-2,FALSE)</f>
        <v>np</v>
      </c>
      <c r="AB11" s="52"/>
      <c r="AE11" s="54"/>
      <c r="AG11" s="25">
        <f t="shared" si="17"/>
        <v>169</v>
      </c>
      <c r="AH11" s="25">
        <f t="shared" si="18"/>
        <v>208</v>
      </c>
      <c r="AI11" s="25">
        <f t="shared" si="19"/>
        <v>204</v>
      </c>
      <c r="AJ11" s="25">
        <f t="shared" si="20"/>
        <v>417</v>
      </c>
      <c r="AK11" s="25">
        <f t="shared" si="21"/>
        <v>0</v>
      </c>
      <c r="AL11" s="25">
        <f t="shared" si="22"/>
        <v>480</v>
      </c>
      <c r="AM11" s="25">
        <f t="shared" si="23"/>
        <v>0</v>
      </c>
      <c r="AN11" s="25">
        <f t="shared" si="24"/>
        <v>0</v>
      </c>
      <c r="AO11" s="25">
        <f>IF(OR('[2]Men''s Epée'!$A$3=1,AB11&gt;0),ABS(AB11),0)</f>
        <v>0</v>
      </c>
      <c r="AP11" s="25">
        <f>IF(OR('[2]Men''s Epée'!$A$3=1,AC11&gt;0),ABS(AC11),0)</f>
        <v>0</v>
      </c>
      <c r="AQ11" s="25">
        <f>IF(OR('[2]Men''s Epée'!$A$3=1,AD11&gt;0),ABS(AD11),0)</f>
        <v>0</v>
      </c>
      <c r="AR11" s="25">
        <f>IF(OR('[2]Men''s Epée'!$A$3=1,AE11&gt;0),ABS(AE11),0)</f>
        <v>0</v>
      </c>
      <c r="AT11" s="25">
        <f t="shared" si="7"/>
        <v>169</v>
      </c>
      <c r="AU11" s="25">
        <f t="shared" si="8"/>
        <v>0</v>
      </c>
      <c r="AV11" s="25">
        <f t="shared" si="9"/>
        <v>0</v>
      </c>
      <c r="AW11" s="25">
        <f t="shared" si="10"/>
        <v>0</v>
      </c>
      <c r="AX11" s="25">
        <f>IF('[2]Men''s Epée'!$U$3=TRUE,Q11,0)</f>
        <v>0</v>
      </c>
      <c r="AY11" s="25">
        <f>IF('[2]Men''s Epée'!$V$3=TRUE,T11,0)</f>
        <v>0</v>
      </c>
      <c r="AZ11" s="25">
        <f>IF('[2]Men''s Epée'!$W$3=TRUE,W11,0)</f>
        <v>0</v>
      </c>
      <c r="BA11" s="25">
        <f t="shared" si="11"/>
        <v>0</v>
      </c>
      <c r="BB11" s="55">
        <f t="shared" si="12"/>
        <v>0</v>
      </c>
      <c r="BC11" s="55">
        <f t="shared" si="13"/>
        <v>0</v>
      </c>
      <c r="BD11" s="55">
        <f t="shared" si="14"/>
        <v>0</v>
      </c>
      <c r="BE11" s="55">
        <f t="shared" si="15"/>
        <v>0</v>
      </c>
      <c r="BF11" s="25">
        <f t="shared" si="16"/>
        <v>169</v>
      </c>
    </row>
    <row r="12" spans="1:58" ht="13.5" customHeight="1">
      <c r="A12" s="19" t="str">
        <f t="shared" si="0"/>
        <v>9</v>
      </c>
      <c r="B12" s="19">
        <f t="shared" si="1"/>
      </c>
      <c r="C12" s="37" t="s">
        <v>182</v>
      </c>
      <c r="D12" s="25">
        <v>1984</v>
      </c>
      <c r="E12" s="21">
        <f>ROUND(F12+IF('[2]Men''s Epée'!$A$3=1,G12,0)+LARGE($AG12:$AR12,1)+LARGE($AG12:$AR12,2)+LARGE($AG12:$AR12,3)+LARGE($AG12:$AR12,4),0)</f>
        <v>1283</v>
      </c>
      <c r="F12" s="22"/>
      <c r="G12" s="23"/>
      <c r="H12" s="23">
        <v>9</v>
      </c>
      <c r="I12" s="24">
        <f>IF(OR('[2]Men''s Epée'!$A$3=1,$AG$3=TRUE),IF(OR(H12&gt;=33,ISNUMBER(H12)=FALSE),0,VLOOKUP(H12,PointTable,I$3,TRUE)),0)</f>
        <v>321</v>
      </c>
      <c r="J12" s="23">
        <v>7</v>
      </c>
      <c r="K12" s="24">
        <f>IF(OR('[2]Men''s Epée'!$A$3=1,$AH$3=TRUE),IF(OR(J12&gt;=33,ISNUMBER(J12)=FALSE),0,VLOOKUP(J12,PointTable,K$3,TRUE)),0)</f>
        <v>414</v>
      </c>
      <c r="L12" s="23" t="s">
        <v>8</v>
      </c>
      <c r="M12" s="24">
        <f>IF(OR('[2]Men''s Epée'!$A$3=1,$AI$3=TRUE),IF(OR(L12&gt;=33,ISNUMBER(L12)=FALSE),0,VLOOKUP(L12,PointTable,M$3,TRUE)),0)</f>
        <v>0</v>
      </c>
      <c r="N12" s="23" t="s">
        <v>8</v>
      </c>
      <c r="O12" s="24">
        <f>IF(OR('[2]Men''s Epée'!$A$3=1,$AJ$3=TRUE),IF(OR(N12&gt;=33,ISNUMBER(N12)=FALSE),0,VLOOKUP(N12,PointTable,O$3,TRUE)),0)</f>
        <v>0</v>
      </c>
      <c r="P12" s="4" t="str">
        <f t="shared" si="3"/>
        <v>np</v>
      </c>
      <c r="Q12" s="5">
        <f>IF(OR('[2]Men's Epée'!$A$3=1,'[2]Men's Epée'!$U$3=TRUE),IF(OR(P12&gt;=$A$3,ISNUMBER(P12)=FALSE),0,VLOOKUP(P12,PointTable,Q$3,TRUE)),0)</f>
        <v>0</v>
      </c>
      <c r="R12" s="4" t="str">
        <f>VLOOKUP($C12,'[2]Men''s Epée'!$C$4:$U$91,R$1-2,FALSE)</f>
        <v>np</v>
      </c>
      <c r="S12" s="4" t="str">
        <f t="shared" si="4"/>
        <v>np</v>
      </c>
      <c r="T12" s="5">
        <f>IF(OR('[2]Men's Epée'!$A$3=1,'[2]Men's Epée'!$V$3=TRUE),IF(OR(S12&gt;=$A$3,ISNUMBER(S12)=FALSE),0,VLOOKUP(S12,PointTable,T$3,TRUE)),0)</f>
        <v>0</v>
      </c>
      <c r="U12" s="4" t="str">
        <f>VLOOKUP($C12,'[2]Men''s Epée'!$C$4:$U$91,U$1-2,FALSE)</f>
        <v>np</v>
      </c>
      <c r="V12" s="4">
        <f t="shared" si="5"/>
        <v>46</v>
      </c>
      <c r="W12" s="5">
        <f>IF(OR('[2]Men's Epée'!$A$3=1,'[2]Men's Epée'!$W$3=TRUE),IF(OR(V12&gt;=$A$3,ISNUMBER(V12)=FALSE),0,VLOOKUP(V12,PointTable,W$3,TRUE)),0)</f>
        <v>210</v>
      </c>
      <c r="X12" s="4">
        <f>VLOOKUP($C12,'[2]Men''s Epée'!$C$4:$U$91,X$1-2,FALSE)</f>
        <v>46</v>
      </c>
      <c r="Y12" s="4">
        <f t="shared" si="6"/>
        <v>23</v>
      </c>
      <c r="Z12" s="5">
        <f t="shared" si="2"/>
        <v>338</v>
      </c>
      <c r="AA12" s="4">
        <f>VLOOKUP($C12,'[2]Men''s Epée'!$C$4:$U$91,AA$1-2,FALSE)</f>
        <v>23</v>
      </c>
      <c r="AB12" s="52"/>
      <c r="AE12" s="54"/>
      <c r="AG12" s="25">
        <f t="shared" si="17"/>
        <v>321</v>
      </c>
      <c r="AH12" s="25">
        <f t="shared" si="18"/>
        <v>414</v>
      </c>
      <c r="AI12" s="25">
        <f t="shared" si="19"/>
        <v>0</v>
      </c>
      <c r="AJ12" s="25">
        <f t="shared" si="20"/>
        <v>0</v>
      </c>
      <c r="AK12" s="25">
        <f t="shared" si="21"/>
        <v>0</v>
      </c>
      <c r="AL12" s="25">
        <f t="shared" si="22"/>
        <v>0</v>
      </c>
      <c r="AM12" s="25">
        <f t="shared" si="23"/>
        <v>210</v>
      </c>
      <c r="AN12" s="25">
        <f t="shared" si="24"/>
        <v>338</v>
      </c>
      <c r="AO12" s="25">
        <f>IF(OR('[2]Men''s Epée'!$A$3=1,AB12&gt;0),ABS(AB12),0)</f>
        <v>0</v>
      </c>
      <c r="AP12" s="25">
        <f>IF(OR('[2]Men''s Epée'!$A$3=1,AC12&gt;0),ABS(AC12),0)</f>
        <v>0</v>
      </c>
      <c r="AQ12" s="25">
        <f>IF(OR('[2]Men''s Epée'!$A$3=1,AD12&gt;0),ABS(AD12),0)</f>
        <v>0</v>
      </c>
      <c r="AR12" s="25">
        <f>IF(OR('[2]Men''s Epée'!$A$3=1,AE12&gt;0),ABS(AE12),0)</f>
        <v>0</v>
      </c>
      <c r="AT12" s="25">
        <f t="shared" si="7"/>
        <v>321</v>
      </c>
      <c r="AU12" s="25">
        <f t="shared" si="8"/>
        <v>0</v>
      </c>
      <c r="AV12" s="25">
        <f t="shared" si="9"/>
        <v>0</v>
      </c>
      <c r="AW12" s="25">
        <f t="shared" si="10"/>
        <v>0</v>
      </c>
      <c r="AX12" s="25">
        <f>IF('[2]Men''s Epée'!$U$3=TRUE,Q12,0)</f>
        <v>0</v>
      </c>
      <c r="AY12" s="25">
        <f>IF('[2]Men''s Epée'!$V$3=TRUE,T12,0)</f>
        <v>0</v>
      </c>
      <c r="AZ12" s="25">
        <f>IF('[2]Men''s Epée'!$W$3=TRUE,W12,0)</f>
        <v>0</v>
      </c>
      <c r="BA12" s="25">
        <f t="shared" si="11"/>
        <v>338</v>
      </c>
      <c r="BB12" s="55">
        <f t="shared" si="12"/>
        <v>0</v>
      </c>
      <c r="BC12" s="55">
        <f t="shared" si="13"/>
        <v>0</v>
      </c>
      <c r="BD12" s="55">
        <f t="shared" si="14"/>
        <v>0</v>
      </c>
      <c r="BE12" s="55">
        <f t="shared" si="15"/>
        <v>0</v>
      </c>
      <c r="BF12" s="25">
        <f t="shared" si="16"/>
        <v>659</v>
      </c>
    </row>
    <row r="13" spans="1:58" ht="13.5" customHeight="1">
      <c r="A13" s="19" t="str">
        <f t="shared" si="0"/>
        <v>10</v>
      </c>
      <c r="B13" s="19">
        <f t="shared" si="1"/>
      </c>
      <c r="C13" s="37" t="s">
        <v>93</v>
      </c>
      <c r="D13" s="25">
        <v>1983</v>
      </c>
      <c r="E13" s="21">
        <f>ROUND(F13+IF('[2]Men''s Epée'!$A$3=1,G13,0)+LARGE($AG13:$AR13,1)+LARGE($AG13:$AR13,2)+LARGE($AG13:$AR13,3)+LARGE($AG13:$AR13,4),0)</f>
        <v>1261</v>
      </c>
      <c r="F13" s="22"/>
      <c r="G13" s="23"/>
      <c r="H13" s="23">
        <v>8</v>
      </c>
      <c r="I13" s="24">
        <f>IF(OR('[2]Men''s Epée'!$A$3=1,$AG$3=TRUE),IF(OR(H13&gt;=33,ISNUMBER(H13)=FALSE),0,VLOOKUP(H13,PointTable,I$3,TRUE)),0)</f>
        <v>411</v>
      </c>
      <c r="J13" s="23">
        <v>10</v>
      </c>
      <c r="K13" s="24">
        <f>IF(OR('[2]Men''s Epée'!$A$3=1,$AH$3=TRUE),IF(OR(J13&gt;=33,ISNUMBER(J13)=FALSE),0,VLOOKUP(J13,PointTable,K$3,TRUE)),0)</f>
        <v>320</v>
      </c>
      <c r="L13" s="23">
        <v>21</v>
      </c>
      <c r="M13" s="24">
        <f>IF(OR('[2]Men''s Epée'!$A$3=1,$AI$3=TRUE),IF(OR(L13&gt;=33,ISNUMBER(L13)=FALSE),0,VLOOKUP(L13,PointTable,M$3,TRUE)),0)</f>
        <v>206</v>
      </c>
      <c r="N13" s="23" t="s">
        <v>8</v>
      </c>
      <c r="O13" s="24">
        <f>IF(OR('[2]Men''s Epée'!$A$3=1,$AJ$3=TRUE),IF(OR(N13&gt;=33,ISNUMBER(N13)=FALSE),0,VLOOKUP(N13,PointTable,O$3,TRUE)),0)</f>
        <v>0</v>
      </c>
      <c r="P13" s="4">
        <f t="shared" si="3"/>
        <v>33</v>
      </c>
      <c r="Q13" s="5">
        <f>IF(OR('[2]Men's Epée'!$A$3=1,'[2]Men's Epée'!$U$3=TRUE),IF(OR(P13&gt;=$A$3,ISNUMBER(P13)=FALSE),0,VLOOKUP(P13,PointTable,Q$3,TRUE)),0)</f>
        <v>275</v>
      </c>
      <c r="R13" s="4">
        <f>VLOOKUP($C13,'[2]Men''s Epée'!$C$4:$U$91,R$1-2,FALSE)</f>
        <v>33</v>
      </c>
      <c r="S13" s="4" t="str">
        <f t="shared" si="4"/>
        <v>np</v>
      </c>
      <c r="T13" s="5">
        <f>IF(OR('[2]Men's Epée'!$A$3=1,'[2]Men's Epée'!$V$3=TRUE),IF(OR(S13&gt;=$A$3,ISNUMBER(S13)=FALSE),0,VLOOKUP(S13,PointTable,T$3,TRUE)),0)</f>
        <v>0</v>
      </c>
      <c r="U13" s="4" t="str">
        <f>VLOOKUP($C13,'[2]Men''s Epée'!$C$4:$U$91,U$1-2,FALSE)</f>
        <v>np</v>
      </c>
      <c r="V13" s="4">
        <f t="shared" si="5"/>
        <v>37</v>
      </c>
      <c r="W13" s="5">
        <f>IF(OR('[2]Men's Epée'!$A$3=1,'[2]Men's Epée'!$W$3=TRUE),IF(OR(V13&gt;=$A$3,ISNUMBER(V13)=FALSE),0,VLOOKUP(V13,PointTable,W$3,TRUE)),0)</f>
        <v>255</v>
      </c>
      <c r="X13" s="4">
        <f>VLOOKUP($C13,'[2]Men''s Epée'!$C$4:$U$91,X$1-2,FALSE)</f>
        <v>37</v>
      </c>
      <c r="Y13" s="4" t="str">
        <f t="shared" si="6"/>
        <v>np</v>
      </c>
      <c r="Z13" s="5">
        <f t="shared" si="2"/>
        <v>0</v>
      </c>
      <c r="AA13" s="4" t="str">
        <f>VLOOKUP($C13,'[2]Men''s Epée'!$C$4:$U$91,AA$1-2,FALSE)</f>
        <v>np</v>
      </c>
      <c r="AB13" s="52"/>
      <c r="AE13" s="54"/>
      <c r="AG13" s="25">
        <f t="shared" si="17"/>
        <v>411</v>
      </c>
      <c r="AH13" s="25">
        <f t="shared" si="18"/>
        <v>320</v>
      </c>
      <c r="AI13" s="25">
        <f t="shared" si="19"/>
        <v>206</v>
      </c>
      <c r="AJ13" s="25">
        <f t="shared" si="20"/>
        <v>0</v>
      </c>
      <c r="AK13" s="25">
        <f t="shared" si="21"/>
        <v>275</v>
      </c>
      <c r="AL13" s="25">
        <f t="shared" si="22"/>
        <v>0</v>
      </c>
      <c r="AM13" s="25">
        <f t="shared" si="23"/>
        <v>255</v>
      </c>
      <c r="AN13" s="25">
        <f t="shared" si="24"/>
        <v>0</v>
      </c>
      <c r="AO13" s="25">
        <f>IF(OR('[2]Men''s Epée'!$A$3=1,AB13&gt;0),ABS(AB13),0)</f>
        <v>0</v>
      </c>
      <c r="AP13" s="25">
        <f>IF(OR('[2]Men''s Epée'!$A$3=1,AC13&gt;0),ABS(AC13),0)</f>
        <v>0</v>
      </c>
      <c r="AQ13" s="25">
        <f>IF(OR('[2]Men''s Epée'!$A$3=1,AD13&gt;0),ABS(AD13),0)</f>
        <v>0</v>
      </c>
      <c r="AR13" s="25">
        <f>IF(OR('[2]Men''s Epée'!$A$3=1,AE13&gt;0),ABS(AE13),0)</f>
        <v>0</v>
      </c>
      <c r="AT13" s="25">
        <f t="shared" si="7"/>
        <v>411</v>
      </c>
      <c r="AU13" s="25">
        <f t="shared" si="8"/>
        <v>0</v>
      </c>
      <c r="AV13" s="25">
        <f t="shared" si="9"/>
        <v>0</v>
      </c>
      <c r="AW13" s="25">
        <f t="shared" si="10"/>
        <v>0</v>
      </c>
      <c r="AX13" s="25">
        <f>IF('[2]Men''s Epée'!$U$3=TRUE,Q13,0)</f>
        <v>0</v>
      </c>
      <c r="AY13" s="25">
        <f>IF('[2]Men''s Epée'!$V$3=TRUE,T13,0)</f>
        <v>0</v>
      </c>
      <c r="AZ13" s="25">
        <f>IF('[2]Men''s Epée'!$W$3=TRUE,W13,0)</f>
        <v>0</v>
      </c>
      <c r="BA13" s="25">
        <f t="shared" si="11"/>
        <v>0</v>
      </c>
      <c r="BB13" s="55">
        <f t="shared" si="12"/>
        <v>0</v>
      </c>
      <c r="BC13" s="55">
        <f t="shared" si="13"/>
        <v>0</v>
      </c>
      <c r="BD13" s="55">
        <f t="shared" si="14"/>
        <v>0</v>
      </c>
      <c r="BE13" s="55">
        <f t="shared" si="15"/>
        <v>0</v>
      </c>
      <c r="BF13" s="25">
        <f t="shared" si="16"/>
        <v>411</v>
      </c>
    </row>
    <row r="14" spans="1:58" ht="13.5" customHeight="1">
      <c r="A14" s="19" t="str">
        <f t="shared" si="0"/>
        <v>11</v>
      </c>
      <c r="B14" s="19">
        <f t="shared" si="1"/>
      </c>
      <c r="C14" s="37" t="s">
        <v>118</v>
      </c>
      <c r="D14" s="25">
        <v>1982</v>
      </c>
      <c r="E14" s="21">
        <f>ROUND(F14+IF('[2]Men''s Epée'!$A$3=1,G14,0)+LARGE($AG14:$AR14,1)+LARGE($AG14:$AR14,2)+LARGE($AG14:$AR14,3)+LARGE($AG14:$AR14,4),0)</f>
        <v>1012</v>
      </c>
      <c r="F14" s="22"/>
      <c r="G14" s="23"/>
      <c r="H14" s="23">
        <v>21</v>
      </c>
      <c r="I14" s="24">
        <f>IF(OR('[2]Men''s Epée'!$A$3=1,$AG$3=TRUE),IF(OR(H14&gt;=33,ISNUMBER(H14)=FALSE),0,VLOOKUP(H14,PointTable,I$3,TRUE)),0)</f>
        <v>206</v>
      </c>
      <c r="J14" s="23" t="s">
        <v>8</v>
      </c>
      <c r="K14" s="24">
        <f>IF(OR('[2]Men''s Epée'!$A$3=1,$AH$3=TRUE),IF(OR(J14&gt;=33,ISNUMBER(J14)=FALSE),0,VLOOKUP(J14,PointTable,K$3,TRUE)),0)</f>
        <v>0</v>
      </c>
      <c r="L14" s="23">
        <v>24</v>
      </c>
      <c r="M14" s="24">
        <f>IF(OR('[2]Men''s Epée'!$A$3=1,$AI$3=TRUE),IF(OR(L14&gt;=33,ISNUMBER(L14)=FALSE),0,VLOOKUP(L14,PointTable,M$3,TRUE)),0)</f>
        <v>203</v>
      </c>
      <c r="N14" s="23">
        <v>24</v>
      </c>
      <c r="O14" s="24">
        <f>IF(OR('[2]Men''s Epée'!$A$3=1,$AJ$3=TRUE),IF(OR(N14&gt;=33,ISNUMBER(N14)=FALSE),0,VLOOKUP(N14,PointTable,O$3,TRUE)),0)</f>
        <v>203</v>
      </c>
      <c r="P14" s="4" t="str">
        <f t="shared" si="3"/>
        <v>np</v>
      </c>
      <c r="Q14" s="5">
        <f>IF(OR('[2]Men's Epée'!$A$3=1,'[2]Men's Epée'!$U$3=TRUE),IF(OR(P14&gt;=$A$3,ISNUMBER(P14)=FALSE),0,VLOOKUP(P14,PointTable,Q$3,TRUE)),0)</f>
        <v>0</v>
      </c>
      <c r="R14" s="4" t="str">
        <f>VLOOKUP($C14,'[2]Men''s Epée'!$C$4:$U$91,R$1-2,FALSE)</f>
        <v>np</v>
      </c>
      <c r="S14" s="4" t="str">
        <f t="shared" si="4"/>
        <v>np</v>
      </c>
      <c r="T14" s="5">
        <f>IF(OR('[2]Men's Epée'!$A$3=1,'[2]Men's Epée'!$V$3=TRUE),IF(OR(S14&gt;=$A$3,ISNUMBER(S14)=FALSE),0,VLOOKUP(S14,PointTable,T$3,TRUE)),0)</f>
        <v>0</v>
      </c>
      <c r="U14" s="4" t="str">
        <f>VLOOKUP($C14,'[2]Men''s Epée'!$C$4:$U$91,U$1-2,FALSE)</f>
        <v>np</v>
      </c>
      <c r="V14" s="4">
        <f t="shared" si="5"/>
        <v>20</v>
      </c>
      <c r="W14" s="5">
        <f>IF(OR('[2]Men's Epée'!$A$3=1,'[2]Men's Epée'!$W$3=TRUE),IF(OR(V14&gt;=$A$3,ISNUMBER(V14)=FALSE),0,VLOOKUP(V14,PointTable,W$3,TRUE)),0)</f>
        <v>400</v>
      </c>
      <c r="X14" s="4">
        <f>VLOOKUP($C14,'[2]Men''s Epée'!$C$4:$U$91,X$1-2,FALSE)</f>
        <v>20</v>
      </c>
      <c r="Y14" s="4" t="str">
        <f t="shared" si="6"/>
        <v>np</v>
      </c>
      <c r="Z14" s="5">
        <f t="shared" si="2"/>
        <v>0</v>
      </c>
      <c r="AA14" s="4" t="str">
        <f>VLOOKUP($C14,'[2]Men''s Epée'!$C$4:$U$91,AA$1-2,FALSE)</f>
        <v>np</v>
      </c>
      <c r="AB14" s="52"/>
      <c r="AE14" s="54"/>
      <c r="AG14" s="25">
        <f t="shared" si="17"/>
        <v>206</v>
      </c>
      <c r="AH14" s="25">
        <f t="shared" si="18"/>
        <v>0</v>
      </c>
      <c r="AI14" s="25">
        <f t="shared" si="19"/>
        <v>203</v>
      </c>
      <c r="AJ14" s="25">
        <f t="shared" si="20"/>
        <v>203</v>
      </c>
      <c r="AK14" s="25">
        <f t="shared" si="21"/>
        <v>0</v>
      </c>
      <c r="AL14" s="25">
        <f t="shared" si="22"/>
        <v>0</v>
      </c>
      <c r="AM14" s="25">
        <f t="shared" si="23"/>
        <v>400</v>
      </c>
      <c r="AN14" s="25">
        <f t="shared" si="24"/>
        <v>0</v>
      </c>
      <c r="AO14" s="25">
        <f>IF(OR('[2]Men''s Epée'!$A$3=1,AB14&gt;0),ABS(AB14),0)</f>
        <v>0</v>
      </c>
      <c r="AP14" s="25">
        <f>IF(OR('[2]Men''s Epée'!$A$3=1,AC14&gt;0),ABS(AC14),0)</f>
        <v>0</v>
      </c>
      <c r="AQ14" s="25">
        <f>IF(OR('[2]Men''s Epée'!$A$3=1,AD14&gt;0),ABS(AD14),0)</f>
        <v>0</v>
      </c>
      <c r="AR14" s="25">
        <f>IF(OR('[2]Men''s Epée'!$A$3=1,AE14&gt;0),ABS(AE14),0)</f>
        <v>0</v>
      </c>
      <c r="AT14" s="25">
        <f t="shared" si="7"/>
        <v>206</v>
      </c>
      <c r="AU14" s="25">
        <f t="shared" si="8"/>
        <v>0</v>
      </c>
      <c r="AV14" s="25">
        <f t="shared" si="9"/>
        <v>0</v>
      </c>
      <c r="AW14" s="25">
        <f t="shared" si="10"/>
        <v>0</v>
      </c>
      <c r="AX14" s="25">
        <f>IF('[2]Men''s Epée'!$U$3=TRUE,Q14,0)</f>
        <v>0</v>
      </c>
      <c r="AY14" s="25">
        <f>IF('[2]Men''s Epée'!$V$3=TRUE,T14,0)</f>
        <v>0</v>
      </c>
      <c r="AZ14" s="25">
        <f>IF('[2]Men''s Epée'!$W$3=TRUE,W14,0)</f>
        <v>0</v>
      </c>
      <c r="BA14" s="25">
        <f t="shared" si="11"/>
        <v>0</v>
      </c>
      <c r="BB14" s="55">
        <f t="shared" si="12"/>
        <v>0</v>
      </c>
      <c r="BC14" s="55">
        <f t="shared" si="13"/>
        <v>0</v>
      </c>
      <c r="BD14" s="55">
        <f t="shared" si="14"/>
        <v>0</v>
      </c>
      <c r="BE14" s="55">
        <f t="shared" si="15"/>
        <v>0</v>
      </c>
      <c r="BF14" s="25">
        <f t="shared" si="16"/>
        <v>206</v>
      </c>
    </row>
    <row r="15" spans="1:58" ht="13.5" customHeight="1">
      <c r="A15" s="19" t="str">
        <f t="shared" si="0"/>
        <v>12T</v>
      </c>
      <c r="B15" s="19">
        <f t="shared" si="1"/>
      </c>
      <c r="C15" s="37" t="s">
        <v>11</v>
      </c>
      <c r="D15" s="25">
        <v>1983</v>
      </c>
      <c r="E15" s="21">
        <f>ROUND(F15+IF('[2]Men''s Epée'!$A$3=1,G15,0)+LARGE($AG15:$AR15,1)+LARGE($AG15:$AR15,2)+LARGE($AG15:$AR15,3)+LARGE($AG15:$AR15,4),0)</f>
        <v>1002</v>
      </c>
      <c r="F15" s="22"/>
      <c r="G15" s="23"/>
      <c r="H15" s="23">
        <v>3</v>
      </c>
      <c r="I15" s="24">
        <f>IF(OR('[2]Men''s Epée'!$A$3=1,$AG$3=TRUE),IF(OR(H15&gt;=33,ISNUMBER(H15)=FALSE),0,VLOOKUP(H15,PointTable,I$3,TRUE)),0)</f>
        <v>510</v>
      </c>
      <c r="J15" s="23" t="s">
        <v>8</v>
      </c>
      <c r="K15" s="24">
        <f>IF(OR('[2]Men''s Epée'!$A$3=1,$AH$3=TRUE),IF(OR(J15&gt;=33,ISNUMBER(J15)=FALSE),0,VLOOKUP(J15,PointTable,K$3,TRUE)),0)</f>
        <v>0</v>
      </c>
      <c r="L15" s="23">
        <v>26</v>
      </c>
      <c r="M15" s="24">
        <f>IF(OR('[2]Men''s Epée'!$A$3=1,$AI$3=TRUE),IF(OR(L15&gt;=33,ISNUMBER(L15)=FALSE),0,VLOOKUP(L15,PointTable,M$3,TRUE)),0)</f>
        <v>171</v>
      </c>
      <c r="N15" s="23">
        <v>9</v>
      </c>
      <c r="O15" s="24">
        <f>IF(OR('[2]Men''s Epée'!$A$3=1,$AJ$3=TRUE),IF(OR(N15&gt;=33,ISNUMBER(N15)=FALSE),0,VLOOKUP(N15,PointTable,O$3,TRUE)),0)</f>
        <v>321</v>
      </c>
      <c r="P15" s="4" t="str">
        <f t="shared" si="3"/>
        <v>np</v>
      </c>
      <c r="Q15" s="5">
        <f>IF(OR('[2]Men's Epée'!$A$3=1,'[2]Men's Epée'!$U$3=TRUE),IF(OR(P15&gt;=$A$3,ISNUMBER(P15)=FALSE),0,VLOOKUP(P15,PointTable,Q$3,TRUE)),0)</f>
        <v>0</v>
      </c>
      <c r="R15" s="4" t="e">
        <f>VLOOKUP($C15,'[2]Men''s Epée'!$C$4:$U$91,R$1-2,FALSE)</f>
        <v>#N/A</v>
      </c>
      <c r="S15" s="4" t="str">
        <f t="shared" si="4"/>
        <v>np</v>
      </c>
      <c r="T15" s="5">
        <f>IF(OR('[2]Men's Epée'!$A$3=1,'[2]Men's Epée'!$V$3=TRUE),IF(OR(S15&gt;=$A$3,ISNUMBER(S15)=FALSE),0,VLOOKUP(S15,PointTable,T$3,TRUE)),0)</f>
        <v>0</v>
      </c>
      <c r="U15" s="4" t="e">
        <f>VLOOKUP($C15,'[2]Men''s Epée'!$C$4:$U$91,U$1-2,FALSE)</f>
        <v>#N/A</v>
      </c>
      <c r="V15" s="4" t="str">
        <f t="shared" si="5"/>
        <v>np</v>
      </c>
      <c r="W15" s="5">
        <f>IF(OR('[2]Men's Epée'!$A$3=1,'[2]Men's Epée'!$W$3=TRUE),IF(OR(V15&gt;=$A$3,ISNUMBER(V15)=FALSE),0,VLOOKUP(V15,PointTable,W$3,TRUE)),0)</f>
        <v>0</v>
      </c>
      <c r="X15" s="4" t="e">
        <f>VLOOKUP($C15,'[2]Men''s Epée'!$C$4:$U$91,X$1-2,FALSE)</f>
        <v>#N/A</v>
      </c>
      <c r="Y15" s="4" t="str">
        <f t="shared" si="6"/>
        <v>np</v>
      </c>
      <c r="Z15" s="5">
        <f t="shared" si="2"/>
        <v>0</v>
      </c>
      <c r="AA15" s="4" t="e">
        <f>VLOOKUP($C15,'[2]Men''s Epée'!$C$4:$U$91,AA$1-2,FALSE)</f>
        <v>#N/A</v>
      </c>
      <c r="AB15" s="52"/>
      <c r="AE15" s="54"/>
      <c r="AG15" s="25">
        <f t="shared" si="17"/>
        <v>510</v>
      </c>
      <c r="AH15" s="25">
        <f t="shared" si="18"/>
        <v>0</v>
      </c>
      <c r="AI15" s="25">
        <f t="shared" si="19"/>
        <v>171</v>
      </c>
      <c r="AJ15" s="25">
        <f t="shared" si="20"/>
        <v>321</v>
      </c>
      <c r="AK15" s="25">
        <f t="shared" si="21"/>
        <v>0</v>
      </c>
      <c r="AL15" s="25">
        <f t="shared" si="22"/>
        <v>0</v>
      </c>
      <c r="AM15" s="25">
        <f t="shared" si="23"/>
        <v>0</v>
      </c>
      <c r="AN15" s="25">
        <f t="shared" si="24"/>
        <v>0</v>
      </c>
      <c r="AO15" s="25">
        <f>IF(OR('[2]Men''s Epée'!$A$3=1,AB15&gt;0),ABS(AB15),0)</f>
        <v>0</v>
      </c>
      <c r="AP15" s="25">
        <f>IF(OR('[2]Men''s Epée'!$A$3=1,AC15&gt;0),ABS(AC15),0)</f>
        <v>0</v>
      </c>
      <c r="AQ15" s="25">
        <f>IF(OR('[2]Men''s Epée'!$A$3=1,AD15&gt;0),ABS(AD15),0)</f>
        <v>0</v>
      </c>
      <c r="AR15" s="25">
        <f>IF(OR('[2]Men''s Epée'!$A$3=1,AE15&gt;0),ABS(AE15),0)</f>
        <v>0</v>
      </c>
      <c r="AT15" s="25">
        <f t="shared" si="7"/>
        <v>510</v>
      </c>
      <c r="AU15" s="25">
        <f t="shared" si="8"/>
        <v>0</v>
      </c>
      <c r="AV15" s="25">
        <f t="shared" si="9"/>
        <v>0</v>
      </c>
      <c r="AW15" s="25">
        <f t="shared" si="10"/>
        <v>0</v>
      </c>
      <c r="AX15" s="25">
        <f>IF('[2]Men''s Epée'!$U$3=TRUE,Q15,0)</f>
        <v>0</v>
      </c>
      <c r="AY15" s="25">
        <f>IF('[2]Men''s Epée'!$V$3=TRUE,T15,0)</f>
        <v>0</v>
      </c>
      <c r="AZ15" s="25">
        <f>IF('[2]Men''s Epée'!$W$3=TRUE,W15,0)</f>
        <v>0</v>
      </c>
      <c r="BA15" s="25">
        <f t="shared" si="11"/>
        <v>0</v>
      </c>
      <c r="BB15" s="55">
        <f t="shared" si="12"/>
        <v>0</v>
      </c>
      <c r="BC15" s="55">
        <f t="shared" si="13"/>
        <v>0</v>
      </c>
      <c r="BD15" s="55">
        <f t="shared" si="14"/>
        <v>0</v>
      </c>
      <c r="BE15" s="55">
        <f t="shared" si="15"/>
        <v>0</v>
      </c>
      <c r="BF15" s="25">
        <f t="shared" si="16"/>
        <v>510</v>
      </c>
    </row>
    <row r="16" spans="1:58" ht="13.5" customHeight="1">
      <c r="A16" s="19" t="str">
        <f t="shared" si="0"/>
        <v>12T</v>
      </c>
      <c r="B16" s="19" t="str">
        <f t="shared" si="1"/>
        <v>#</v>
      </c>
      <c r="C16" s="37" t="s">
        <v>145</v>
      </c>
      <c r="D16" s="25">
        <v>1986</v>
      </c>
      <c r="E16" s="21">
        <f>ROUND(F16+IF('[2]Men''s Epée'!$A$3=1,G16,0)+LARGE($AG16:$AR16,1)+LARGE($AG16:$AR16,2)+LARGE($AG16:$AR16,3)+LARGE($AG16:$AR16,4),0)</f>
        <v>1002</v>
      </c>
      <c r="F16" s="22"/>
      <c r="G16" s="23"/>
      <c r="H16" s="23">
        <v>7</v>
      </c>
      <c r="I16" s="24">
        <f>IF(OR('[2]Men''s Epée'!$A$3=1,$AG$3=TRUE),IF(OR(H16&gt;=33,ISNUMBER(H16)=FALSE),0,VLOOKUP(H16,PointTable,I$3,TRUE)),0)</f>
        <v>414</v>
      </c>
      <c r="J16" s="23">
        <v>17</v>
      </c>
      <c r="K16" s="24">
        <f>IF(OR('[2]Men''s Epée'!$A$3=1,$AH$3=TRUE),IF(OR(J16&gt;=33,ISNUMBER(J16)=FALSE),0,VLOOKUP(J16,PointTable,K$3,TRUE)),0)</f>
        <v>210</v>
      </c>
      <c r="L16" s="23">
        <v>27</v>
      </c>
      <c r="M16" s="24">
        <f>IF(OR('[2]Men''s Epée'!$A$3=1,$AI$3=TRUE),IF(OR(L16&gt;=33,ISNUMBER(L16)=FALSE),0,VLOOKUP(L16,PointTable,M$3,TRUE)),0)</f>
        <v>170</v>
      </c>
      <c r="N16" s="23">
        <v>19</v>
      </c>
      <c r="O16" s="24">
        <f>IF(OR('[2]Men''s Epée'!$A$3=1,$AJ$3=TRUE),IF(OR(N16&gt;=33,ISNUMBER(N16)=FALSE),0,VLOOKUP(N16,PointTable,O$3,TRUE)),0)</f>
        <v>208</v>
      </c>
      <c r="P16" s="4" t="str">
        <f t="shared" si="3"/>
        <v>np</v>
      </c>
      <c r="Q16" s="5">
        <f>IF(OR('[2]Men's Epée'!$A$3=1,'[2]Men's Epée'!$U$3=TRUE),IF(OR(P16&gt;=$A$3,ISNUMBER(P16)=FALSE),0,VLOOKUP(P16,PointTable,Q$3,TRUE)),0)</f>
        <v>0</v>
      </c>
      <c r="R16" s="4" t="e">
        <f>VLOOKUP($C16,'[2]Men''s Epée'!$C$4:$U$91,R$1-2,FALSE)</f>
        <v>#N/A</v>
      </c>
      <c r="S16" s="4" t="str">
        <f t="shared" si="4"/>
        <v>np</v>
      </c>
      <c r="T16" s="5">
        <f>IF(OR('[2]Men's Epée'!$A$3=1,'[2]Men's Epée'!$V$3=TRUE),IF(OR(S16&gt;=$A$3,ISNUMBER(S16)=FALSE),0,VLOOKUP(S16,PointTable,T$3,TRUE)),0)</f>
        <v>0</v>
      </c>
      <c r="U16" s="4" t="e">
        <f>VLOOKUP($C16,'[2]Men''s Epée'!$C$4:$U$91,U$1-2,FALSE)</f>
        <v>#N/A</v>
      </c>
      <c r="V16" s="4" t="str">
        <f t="shared" si="5"/>
        <v>np</v>
      </c>
      <c r="W16" s="5">
        <f>IF(OR('[2]Men's Epée'!$A$3=1,'[2]Men's Epée'!$W$3=TRUE),IF(OR(V16&gt;=$A$3,ISNUMBER(V16)=FALSE),0,VLOOKUP(V16,PointTable,W$3,TRUE)),0)</f>
        <v>0</v>
      </c>
      <c r="X16" s="4" t="e">
        <f>VLOOKUP($C16,'[2]Men''s Epée'!$C$4:$U$91,X$1-2,FALSE)</f>
        <v>#N/A</v>
      </c>
      <c r="Y16" s="4" t="str">
        <f t="shared" si="6"/>
        <v>np</v>
      </c>
      <c r="Z16" s="5">
        <f t="shared" si="2"/>
        <v>0</v>
      </c>
      <c r="AA16" s="4" t="e">
        <f>VLOOKUP($C16,'[2]Men''s Epée'!$C$4:$U$91,AA$1-2,FALSE)</f>
        <v>#N/A</v>
      </c>
      <c r="AB16" s="52"/>
      <c r="AE16" s="54"/>
      <c r="AG16" s="25">
        <f t="shared" si="17"/>
        <v>414</v>
      </c>
      <c r="AH16" s="25">
        <f t="shared" si="18"/>
        <v>210</v>
      </c>
      <c r="AI16" s="25">
        <f t="shared" si="19"/>
        <v>170</v>
      </c>
      <c r="AJ16" s="25">
        <f t="shared" si="20"/>
        <v>208</v>
      </c>
      <c r="AK16" s="25">
        <f t="shared" si="21"/>
        <v>0</v>
      </c>
      <c r="AL16" s="25">
        <f t="shared" si="22"/>
        <v>0</v>
      </c>
      <c r="AM16" s="25">
        <f t="shared" si="23"/>
        <v>0</v>
      </c>
      <c r="AN16" s="25">
        <f t="shared" si="24"/>
        <v>0</v>
      </c>
      <c r="AO16" s="25">
        <f>IF(OR('[2]Men''s Epée'!$A$3=1,AB16&gt;0),ABS(AB16),0)</f>
        <v>0</v>
      </c>
      <c r="AP16" s="25">
        <f>IF(OR('[2]Men''s Epée'!$A$3=1,AC16&gt;0),ABS(AC16),0)</f>
        <v>0</v>
      </c>
      <c r="AQ16" s="25">
        <f>IF(OR('[2]Men''s Epée'!$A$3=1,AD16&gt;0),ABS(AD16),0)</f>
        <v>0</v>
      </c>
      <c r="AR16" s="25">
        <f>IF(OR('[2]Men''s Epée'!$A$3=1,AE16&gt;0),ABS(AE16),0)</f>
        <v>0</v>
      </c>
      <c r="AT16" s="25">
        <f t="shared" si="7"/>
        <v>414</v>
      </c>
      <c r="AU16" s="25">
        <f t="shared" si="8"/>
        <v>0</v>
      </c>
      <c r="AV16" s="25">
        <f t="shared" si="9"/>
        <v>0</v>
      </c>
      <c r="AW16" s="25">
        <f t="shared" si="10"/>
        <v>0</v>
      </c>
      <c r="AX16" s="25">
        <f>IF('[2]Men''s Epée'!$U$3=TRUE,Q16,0)</f>
        <v>0</v>
      </c>
      <c r="AY16" s="25">
        <f>IF('[2]Men''s Epée'!$V$3=TRUE,T16,0)</f>
        <v>0</v>
      </c>
      <c r="AZ16" s="25">
        <f>IF('[2]Men''s Epée'!$W$3=TRUE,W16,0)</f>
        <v>0</v>
      </c>
      <c r="BA16" s="25">
        <f t="shared" si="11"/>
        <v>0</v>
      </c>
      <c r="BB16" s="55">
        <f t="shared" si="12"/>
        <v>0</v>
      </c>
      <c r="BC16" s="55">
        <f t="shared" si="13"/>
        <v>0</v>
      </c>
      <c r="BD16" s="55">
        <f t="shared" si="14"/>
        <v>0</v>
      </c>
      <c r="BE16" s="55">
        <f t="shared" si="15"/>
        <v>0</v>
      </c>
      <c r="BF16" s="25">
        <f t="shared" si="16"/>
        <v>414</v>
      </c>
    </row>
    <row r="17" spans="1:58" ht="13.5" customHeight="1">
      <c r="A17" s="19" t="str">
        <f t="shared" si="0"/>
        <v>14</v>
      </c>
      <c r="B17" s="19">
        <f t="shared" si="1"/>
      </c>
      <c r="C17" s="37" t="s">
        <v>232</v>
      </c>
      <c r="D17" s="25">
        <v>1984</v>
      </c>
      <c r="E17" s="21">
        <f>ROUND(F17+IF('[2]Men''s Epée'!$A$3=1,G17,0)+LARGE($AG17:$AR17,1)+LARGE($AG17:$AR17,2)+LARGE($AG17:$AR17,3)+LARGE($AG17:$AR17,4),0)</f>
        <v>950</v>
      </c>
      <c r="F17" s="22"/>
      <c r="G17" s="23"/>
      <c r="H17" s="23" t="s">
        <v>8</v>
      </c>
      <c r="I17" s="24">
        <f>IF(OR('[2]Men''s Epée'!$A$3=1,$AG$3=TRUE),IF(OR(H17&gt;=33,ISNUMBER(H17)=FALSE),0,VLOOKUP(H17,PointTable,I$3,TRUE)),0)</f>
        <v>0</v>
      </c>
      <c r="J17" s="23" t="s">
        <v>8</v>
      </c>
      <c r="K17" s="24">
        <f>IF(OR('[2]Men''s Epée'!$A$3=1,$AH$3=TRUE),IF(OR(J17&gt;=33,ISNUMBER(J17)=FALSE),0,VLOOKUP(J17,PointTable,K$3,TRUE)),0)</f>
        <v>0</v>
      </c>
      <c r="L17" s="23">
        <v>20</v>
      </c>
      <c r="M17" s="24">
        <f>IF(OR('[2]Men''s Epée'!$A$3=1,$AI$3=TRUE),IF(OR(L17&gt;=33,ISNUMBER(L17)=FALSE),0,VLOOKUP(L17,PointTable,M$3,TRUE)),0)</f>
        <v>207</v>
      </c>
      <c r="N17" s="23">
        <v>3</v>
      </c>
      <c r="O17" s="24">
        <f>IF(OR('[2]Men''s Epée'!$A$3=1,$AJ$3=TRUE),IF(OR(N17&gt;=33,ISNUMBER(N17)=FALSE),0,VLOOKUP(N17,PointTable,O$3,TRUE)),0)</f>
        <v>510</v>
      </c>
      <c r="P17" s="4" t="str">
        <f t="shared" si="3"/>
        <v>np</v>
      </c>
      <c r="Q17" s="5">
        <f>IF(OR('[2]Men's Epée'!$A$3=1,'[2]Men's Epée'!$U$3=TRUE),IF(OR(P17&gt;=$A$3,ISNUMBER(P17)=FALSE),0,VLOOKUP(P17,PointTable,Q$3,TRUE)),0)</f>
        <v>0</v>
      </c>
      <c r="R17" s="4" t="str">
        <f>VLOOKUP($C17,'[2]Men''s Epée'!$C$4:$U$91,R$1-2,FALSE)</f>
        <v>np</v>
      </c>
      <c r="S17" s="4" t="str">
        <f t="shared" si="4"/>
        <v>np</v>
      </c>
      <c r="T17" s="5">
        <f>IF(OR('[2]Men's Epée'!$A$3=1,'[2]Men's Epée'!$V$3=TRUE),IF(OR(S17&gt;=$A$3,ISNUMBER(S17)=FALSE),0,VLOOKUP(S17,PointTable,T$3,TRUE)),0)</f>
        <v>0</v>
      </c>
      <c r="U17" s="4" t="str">
        <f>VLOOKUP($C17,'[2]Men''s Epée'!$C$4:$U$91,U$1-2,FALSE)</f>
        <v>np</v>
      </c>
      <c r="V17" s="4">
        <f t="shared" si="5"/>
        <v>41.5</v>
      </c>
      <c r="W17" s="5">
        <f>IF(OR('[2]Men's Epée'!$A$3=1,'[2]Men's Epée'!$W$3=TRUE),IF(OR(V17&gt;=$A$3,ISNUMBER(V17)=FALSE),0,VLOOKUP(V17,PointTable,W$3,TRUE)),0)</f>
        <v>232.5</v>
      </c>
      <c r="X17" s="4">
        <f>VLOOKUP($C17,'[2]Men''s Epée'!$C$4:$U$91,X$1-2,FALSE)</f>
        <v>41.5</v>
      </c>
      <c r="Y17" s="4" t="str">
        <f t="shared" si="6"/>
        <v>np</v>
      </c>
      <c r="Z17" s="5">
        <f t="shared" si="2"/>
        <v>0</v>
      </c>
      <c r="AA17" s="4" t="str">
        <f>VLOOKUP($C17,'[2]Men''s Epée'!$C$4:$U$91,AA$1-2,FALSE)</f>
        <v>np</v>
      </c>
      <c r="AB17" s="52"/>
      <c r="AE17" s="54"/>
      <c r="AG17" s="25">
        <f t="shared" si="17"/>
        <v>0</v>
      </c>
      <c r="AH17" s="25">
        <f t="shared" si="18"/>
        <v>0</v>
      </c>
      <c r="AI17" s="25">
        <f t="shared" si="19"/>
        <v>207</v>
      </c>
      <c r="AJ17" s="25">
        <f t="shared" si="20"/>
        <v>510</v>
      </c>
      <c r="AK17" s="25">
        <f t="shared" si="21"/>
        <v>0</v>
      </c>
      <c r="AL17" s="25">
        <f t="shared" si="22"/>
        <v>0</v>
      </c>
      <c r="AM17" s="25">
        <f t="shared" si="23"/>
        <v>232.5</v>
      </c>
      <c r="AN17" s="25">
        <f t="shared" si="24"/>
        <v>0</v>
      </c>
      <c r="AO17" s="25">
        <f>IF(OR('[2]Men''s Epée'!$A$3=1,AB17&gt;0),ABS(AB17),0)</f>
        <v>0</v>
      </c>
      <c r="AP17" s="25">
        <f>IF(OR('[2]Men''s Epée'!$A$3=1,AC17&gt;0),ABS(AC17),0)</f>
        <v>0</v>
      </c>
      <c r="AQ17" s="25">
        <f>IF(OR('[2]Men''s Epée'!$A$3=1,AD17&gt;0),ABS(AD17),0)</f>
        <v>0</v>
      </c>
      <c r="AR17" s="25">
        <f>IF(OR('[2]Men''s Epée'!$A$3=1,AE17&gt;0),ABS(AE17),0)</f>
        <v>0</v>
      </c>
      <c r="AT17" s="25">
        <f t="shared" si="7"/>
        <v>0</v>
      </c>
      <c r="AU17" s="25">
        <f t="shared" si="8"/>
        <v>0</v>
      </c>
      <c r="AV17" s="25">
        <f t="shared" si="9"/>
        <v>0</v>
      </c>
      <c r="AW17" s="25">
        <f t="shared" si="10"/>
        <v>0</v>
      </c>
      <c r="AX17" s="25">
        <f>IF('[2]Men''s Epée'!$U$3=TRUE,Q17,0)</f>
        <v>0</v>
      </c>
      <c r="AY17" s="25">
        <f>IF('[2]Men''s Epée'!$V$3=TRUE,T17,0)</f>
        <v>0</v>
      </c>
      <c r="AZ17" s="25">
        <f>IF('[2]Men''s Epée'!$W$3=TRUE,W17,0)</f>
        <v>0</v>
      </c>
      <c r="BA17" s="25">
        <f t="shared" si="11"/>
        <v>0</v>
      </c>
      <c r="BB17" s="55">
        <f t="shared" si="12"/>
        <v>0</v>
      </c>
      <c r="BC17" s="55">
        <f t="shared" si="13"/>
        <v>0</v>
      </c>
      <c r="BD17" s="55">
        <f t="shared" si="14"/>
        <v>0</v>
      </c>
      <c r="BE17" s="55">
        <f t="shared" si="15"/>
        <v>0</v>
      </c>
      <c r="BF17" s="25">
        <f t="shared" si="16"/>
        <v>0</v>
      </c>
    </row>
    <row r="18" spans="1:58" ht="13.5" customHeight="1">
      <c r="A18" s="19" t="str">
        <f t="shared" si="0"/>
        <v>15</v>
      </c>
      <c r="B18" s="19">
        <f t="shared" si="1"/>
      </c>
      <c r="C18" s="37" t="s">
        <v>12</v>
      </c>
      <c r="D18" s="25">
        <v>1983</v>
      </c>
      <c r="E18" s="21">
        <f>ROUND(F18+IF('[2]Men''s Epée'!$A$3=1,G18,0)+LARGE($AG18:$AR18,1)+LARGE($AG18:$AR18,2)+LARGE($AG18:$AR18,3)+LARGE($AG18:$AR18,4),0)</f>
        <v>872</v>
      </c>
      <c r="F18" s="22"/>
      <c r="G18" s="23"/>
      <c r="H18" s="23">
        <v>10</v>
      </c>
      <c r="I18" s="24">
        <f>IF(OR('[2]Men''s Epée'!$A$3=1,$AG$3=TRUE),IF(OR(H18&gt;=33,ISNUMBER(H18)=FALSE),0,VLOOKUP(H18,PointTable,I$3,TRUE)),0)</f>
        <v>320</v>
      </c>
      <c r="J18" s="23" t="s">
        <v>8</v>
      </c>
      <c r="K18" s="24">
        <f>IF(OR('[2]Men''s Epée'!$A$3=1,$AH$3=TRUE),IF(OR(J18&gt;=33,ISNUMBER(J18)=FALSE),0,VLOOKUP(J18,PointTable,K$3,TRUE)),0)</f>
        <v>0</v>
      </c>
      <c r="L18" s="23" t="s">
        <v>8</v>
      </c>
      <c r="M18" s="24">
        <f>IF(OR('[2]Men''s Epée'!$A$3=1,$AI$3=TRUE),IF(OR(L18&gt;=33,ISNUMBER(L18)=FALSE),0,VLOOKUP(L18,PointTable,M$3,TRUE)),0)</f>
        <v>0</v>
      </c>
      <c r="N18" s="23">
        <v>2</v>
      </c>
      <c r="O18" s="24">
        <f>IF(OR('[2]Men''s Epée'!$A$3=1,$AJ$3=TRUE),IF(OR(N18&gt;=33,ISNUMBER(N18)=FALSE),0,VLOOKUP(N18,PointTable,O$3,TRUE)),0)</f>
        <v>552</v>
      </c>
      <c r="P18" s="4" t="str">
        <f t="shared" si="3"/>
        <v>np</v>
      </c>
      <c r="Q18" s="5">
        <f>IF(OR('[2]Men's Epée'!$A$3=1,'[2]Men's Epée'!$U$3=TRUE),IF(OR(P18&gt;=$A$3,ISNUMBER(P18)=FALSE),0,VLOOKUP(P18,PointTable,Q$3,TRUE)),0)</f>
        <v>0</v>
      </c>
      <c r="R18" s="4" t="e">
        <f>VLOOKUP($C18,'[2]Men''s Epée'!$C$4:$U$91,R$1-2,FALSE)</f>
        <v>#N/A</v>
      </c>
      <c r="S18" s="4" t="str">
        <f t="shared" si="4"/>
        <v>np</v>
      </c>
      <c r="T18" s="5">
        <f>IF(OR('[2]Men's Epée'!$A$3=1,'[2]Men's Epée'!$V$3=TRUE),IF(OR(S18&gt;=$A$3,ISNUMBER(S18)=FALSE),0,VLOOKUP(S18,PointTable,T$3,TRUE)),0)</f>
        <v>0</v>
      </c>
      <c r="U18" s="4" t="e">
        <f>VLOOKUP($C18,'[2]Men''s Epée'!$C$4:$U$91,U$1-2,FALSE)</f>
        <v>#N/A</v>
      </c>
      <c r="V18" s="4" t="str">
        <f t="shared" si="5"/>
        <v>np</v>
      </c>
      <c r="W18" s="5">
        <f>IF(OR('[2]Men's Epée'!$A$3=1,'[2]Men's Epée'!$W$3=TRUE),IF(OR(V18&gt;=$A$3,ISNUMBER(V18)=FALSE),0,VLOOKUP(V18,PointTable,W$3,TRUE)),0)</f>
        <v>0</v>
      </c>
      <c r="X18" s="4" t="e">
        <f>VLOOKUP($C18,'[2]Men''s Epée'!$C$4:$U$91,X$1-2,FALSE)</f>
        <v>#N/A</v>
      </c>
      <c r="Y18" s="4" t="str">
        <f t="shared" si="6"/>
        <v>np</v>
      </c>
      <c r="Z18" s="5">
        <f t="shared" si="2"/>
        <v>0</v>
      </c>
      <c r="AA18" s="4" t="e">
        <f>VLOOKUP($C18,'[2]Men''s Epée'!$C$4:$U$91,AA$1-2,FALSE)</f>
        <v>#N/A</v>
      </c>
      <c r="AB18" s="52"/>
      <c r="AE18" s="54"/>
      <c r="AG18" s="25">
        <f aca="true" t="shared" si="25" ref="AG18:AG23">I18</f>
        <v>320</v>
      </c>
      <c r="AH18" s="25">
        <f aca="true" t="shared" si="26" ref="AH18:AH23">K18</f>
        <v>0</v>
      </c>
      <c r="AI18" s="25">
        <f aca="true" t="shared" si="27" ref="AI18:AI23">M18</f>
        <v>0</v>
      </c>
      <c r="AJ18" s="25">
        <f aca="true" t="shared" si="28" ref="AJ18:AJ23">O18</f>
        <v>552</v>
      </c>
      <c r="AK18" s="25">
        <f aca="true" t="shared" si="29" ref="AK18:AK23">Q18</f>
        <v>0</v>
      </c>
      <c r="AL18" s="25">
        <f aca="true" t="shared" si="30" ref="AL18:AL23">T18</f>
        <v>0</v>
      </c>
      <c r="AM18" s="25">
        <f aca="true" t="shared" si="31" ref="AM18:AM23">W18</f>
        <v>0</v>
      </c>
      <c r="AN18" s="25">
        <f aca="true" t="shared" si="32" ref="AN18:AN23">Z18</f>
        <v>0</v>
      </c>
      <c r="AO18" s="25">
        <f>IF(OR('[2]Men''s Epée'!$A$3=1,AB18&gt;0),ABS(AB18),0)</f>
        <v>0</v>
      </c>
      <c r="AP18" s="25">
        <f>IF(OR('[2]Men''s Epée'!$A$3=1,AC18&gt;0),ABS(AC18),0)</f>
        <v>0</v>
      </c>
      <c r="AQ18" s="25">
        <f>IF(OR('[2]Men''s Epée'!$A$3=1,AD18&gt;0),ABS(AD18),0)</f>
        <v>0</v>
      </c>
      <c r="AR18" s="25">
        <f>IF(OR('[2]Men''s Epée'!$A$3=1,AE18&gt;0),ABS(AE18),0)</f>
        <v>0</v>
      </c>
      <c r="AT18" s="25">
        <f t="shared" si="7"/>
        <v>320</v>
      </c>
      <c r="AU18" s="25">
        <f t="shared" si="8"/>
        <v>0</v>
      </c>
      <c r="AV18" s="25">
        <f t="shared" si="9"/>
        <v>0</v>
      </c>
      <c r="AW18" s="25">
        <f t="shared" si="10"/>
        <v>0</v>
      </c>
      <c r="AX18" s="25">
        <f>IF('[2]Men''s Epée'!$U$3=TRUE,Q18,0)</f>
        <v>0</v>
      </c>
      <c r="AY18" s="25">
        <f>IF('[2]Men''s Epée'!$V$3=TRUE,T18,0)</f>
        <v>0</v>
      </c>
      <c r="AZ18" s="25">
        <f>IF('[2]Men''s Epée'!$W$3=TRUE,W18,0)</f>
        <v>0</v>
      </c>
      <c r="BA18" s="25">
        <f t="shared" si="11"/>
        <v>0</v>
      </c>
      <c r="BB18" s="55">
        <f t="shared" si="12"/>
        <v>0</v>
      </c>
      <c r="BC18" s="55">
        <f t="shared" si="13"/>
        <v>0</v>
      </c>
      <c r="BD18" s="55">
        <f t="shared" si="14"/>
        <v>0</v>
      </c>
      <c r="BE18" s="55">
        <f t="shared" si="15"/>
        <v>0</v>
      </c>
      <c r="BF18" s="25">
        <f t="shared" si="16"/>
        <v>320</v>
      </c>
    </row>
    <row r="19" spans="1:58" ht="13.5" customHeight="1">
      <c r="A19" s="19" t="str">
        <f t="shared" si="0"/>
        <v>16</v>
      </c>
      <c r="B19" s="19">
        <f t="shared" si="1"/>
      </c>
      <c r="C19" s="37" t="s">
        <v>130</v>
      </c>
      <c r="D19" s="25">
        <v>1983</v>
      </c>
      <c r="E19" s="21">
        <f>ROUND(F19+IF('[2]Men''s Epée'!$A$3=1,G19,0)+LARGE($AG19:$AR19,1)+LARGE($AG19:$AR19,2)+LARGE($AG19:$AR19,3)+LARGE($AG19:$AR19,4),0)</f>
        <v>841</v>
      </c>
      <c r="F19" s="22"/>
      <c r="G19" s="23"/>
      <c r="H19" s="23" t="s">
        <v>8</v>
      </c>
      <c r="I19" s="24">
        <f>IF(OR('[2]Men''s Epée'!$A$3=1,$AG$3=TRUE),IF(OR(H19&gt;=33,ISNUMBER(H19)=FALSE),0,VLOOKUP(H19,PointTable,I$3,TRUE)),0)</f>
        <v>0</v>
      </c>
      <c r="J19" s="23">
        <v>22</v>
      </c>
      <c r="K19" s="24">
        <f>IF(OR('[2]Men''s Epée'!$A$3=1,$AH$3=TRUE),IF(OR(J19&gt;=33,ISNUMBER(J19)=FALSE),0,VLOOKUP(J19,PointTable,K$3,TRUE)),0)</f>
        <v>205</v>
      </c>
      <c r="L19" s="23">
        <v>12</v>
      </c>
      <c r="M19" s="24">
        <f>IF(OR('[2]Men''s Epée'!$A$3=1,$AI$3=TRUE),IF(OR(L19&gt;=33,ISNUMBER(L19)=FALSE),0,VLOOKUP(L19,PointTable,M$3,TRUE)),0)</f>
        <v>318</v>
      </c>
      <c r="N19" s="23">
        <v>12</v>
      </c>
      <c r="O19" s="24">
        <f>IF(OR('[2]Men''s Epée'!$A$3=1,$AJ$3=TRUE),IF(OR(N19&gt;=33,ISNUMBER(N19)=FALSE),0,VLOOKUP(N19,PointTable,O$3,TRUE)),0)</f>
        <v>318</v>
      </c>
      <c r="P19" s="4" t="str">
        <f t="shared" si="3"/>
        <v>np</v>
      </c>
      <c r="Q19" s="5">
        <f>IF(OR('[2]Men's Epée'!$A$3=1,'[2]Men's Epée'!$U$3=TRUE),IF(OR(P19&gt;=$A$3,ISNUMBER(P19)=FALSE),0,VLOOKUP(P19,PointTable,Q$3,TRUE)),0)</f>
        <v>0</v>
      </c>
      <c r="R19" s="4" t="e">
        <f>VLOOKUP($C19,'[2]Men''s Epée'!$C$4:$U$91,R$1-2,FALSE)</f>
        <v>#N/A</v>
      </c>
      <c r="S19" s="4" t="str">
        <f t="shared" si="4"/>
        <v>np</v>
      </c>
      <c r="T19" s="5">
        <f>IF(OR('[2]Men's Epée'!$A$3=1,'[2]Men's Epée'!$V$3=TRUE),IF(OR(S19&gt;=$A$3,ISNUMBER(S19)=FALSE),0,VLOOKUP(S19,PointTable,T$3,TRUE)),0)</f>
        <v>0</v>
      </c>
      <c r="U19" s="4" t="e">
        <f>VLOOKUP($C19,'[2]Men''s Epée'!$C$4:$U$91,U$1-2,FALSE)</f>
        <v>#N/A</v>
      </c>
      <c r="V19" s="4" t="str">
        <f t="shared" si="5"/>
        <v>np</v>
      </c>
      <c r="W19" s="5">
        <f>IF(OR('[2]Men's Epée'!$A$3=1,'[2]Men's Epée'!$W$3=TRUE),IF(OR(V19&gt;=$A$3,ISNUMBER(V19)=FALSE),0,VLOOKUP(V19,PointTable,W$3,TRUE)),0)</f>
        <v>0</v>
      </c>
      <c r="X19" s="4" t="e">
        <f>VLOOKUP($C19,'[2]Men''s Epée'!$C$4:$U$91,X$1-2,FALSE)</f>
        <v>#N/A</v>
      </c>
      <c r="Y19" s="4" t="str">
        <f t="shared" si="6"/>
        <v>np</v>
      </c>
      <c r="Z19" s="5">
        <f t="shared" si="2"/>
        <v>0</v>
      </c>
      <c r="AA19" s="4" t="e">
        <f>VLOOKUP($C19,'[2]Men''s Epée'!$C$4:$U$91,AA$1-2,FALSE)</f>
        <v>#N/A</v>
      </c>
      <c r="AB19" s="52"/>
      <c r="AE19" s="54"/>
      <c r="AG19" s="25">
        <f t="shared" si="25"/>
        <v>0</v>
      </c>
      <c r="AH19" s="25">
        <f t="shared" si="26"/>
        <v>205</v>
      </c>
      <c r="AI19" s="25">
        <f t="shared" si="27"/>
        <v>318</v>
      </c>
      <c r="AJ19" s="25">
        <f t="shared" si="28"/>
        <v>318</v>
      </c>
      <c r="AK19" s="25">
        <f t="shared" si="29"/>
        <v>0</v>
      </c>
      <c r="AL19" s="25">
        <f t="shared" si="30"/>
        <v>0</v>
      </c>
      <c r="AM19" s="25">
        <f t="shared" si="31"/>
        <v>0</v>
      </c>
      <c r="AN19" s="25">
        <f t="shared" si="32"/>
        <v>0</v>
      </c>
      <c r="AO19" s="25">
        <f>IF(OR('[2]Men''s Epée'!$A$3=1,AB19&gt;0),ABS(AB19),0)</f>
        <v>0</v>
      </c>
      <c r="AP19" s="25">
        <f>IF(OR('[2]Men''s Epée'!$A$3=1,AC19&gt;0),ABS(AC19),0)</f>
        <v>0</v>
      </c>
      <c r="AQ19" s="25">
        <f>IF(OR('[2]Men''s Epée'!$A$3=1,AD19&gt;0),ABS(AD19),0)</f>
        <v>0</v>
      </c>
      <c r="AR19" s="25">
        <f>IF(OR('[2]Men''s Epée'!$A$3=1,AE19&gt;0),ABS(AE19),0)</f>
        <v>0</v>
      </c>
      <c r="AT19" s="25">
        <f t="shared" si="7"/>
        <v>0</v>
      </c>
      <c r="AU19" s="25">
        <f t="shared" si="8"/>
        <v>0</v>
      </c>
      <c r="AV19" s="25">
        <f t="shared" si="9"/>
        <v>0</v>
      </c>
      <c r="AW19" s="25">
        <f t="shared" si="10"/>
        <v>0</v>
      </c>
      <c r="AX19" s="25">
        <f>IF('[2]Men''s Epée'!$U$3=TRUE,Q19,0)</f>
        <v>0</v>
      </c>
      <c r="AY19" s="25">
        <f>IF('[2]Men''s Epée'!$V$3=TRUE,T19,0)</f>
        <v>0</v>
      </c>
      <c r="AZ19" s="25">
        <f>IF('[2]Men''s Epée'!$W$3=TRUE,W19,0)</f>
        <v>0</v>
      </c>
      <c r="BA19" s="25">
        <f t="shared" si="11"/>
        <v>0</v>
      </c>
      <c r="BB19" s="55">
        <f t="shared" si="12"/>
        <v>0</v>
      </c>
      <c r="BC19" s="55">
        <f t="shared" si="13"/>
        <v>0</v>
      </c>
      <c r="BD19" s="55">
        <f t="shared" si="14"/>
        <v>0</v>
      </c>
      <c r="BE19" s="55">
        <f t="shared" si="15"/>
        <v>0</v>
      </c>
      <c r="BF19" s="25">
        <f t="shared" si="16"/>
        <v>0</v>
      </c>
    </row>
    <row r="20" spans="1:58" ht="13.5" customHeight="1">
      <c r="A20" s="19" t="str">
        <f t="shared" si="0"/>
        <v>17</v>
      </c>
      <c r="B20" s="19">
        <f t="shared" si="1"/>
      </c>
      <c r="C20" s="37" t="s">
        <v>82</v>
      </c>
      <c r="D20" s="25">
        <v>1984</v>
      </c>
      <c r="E20" s="21">
        <f>ROUND(F20+IF('[2]Men''s Epée'!$A$3=1,G20,0)+LARGE($AG20:$AR20,1)+LARGE($AG20:$AR20,2)+LARGE($AG20:$AR20,3)+LARGE($AG20:$AR20,4),0)</f>
        <v>809</v>
      </c>
      <c r="F20" s="22"/>
      <c r="G20" s="23">
        <v>330</v>
      </c>
      <c r="H20" s="23" t="s">
        <v>8</v>
      </c>
      <c r="I20" s="24">
        <f>IF(OR('[2]Men''s Epée'!$A$3=1,$AG$3=TRUE),IF(OR(H20&gt;=33,ISNUMBER(H20)=FALSE),0,VLOOKUP(H20,PointTable,I$3,TRUE)),0)</f>
        <v>0</v>
      </c>
      <c r="J20" s="23" t="s">
        <v>8</v>
      </c>
      <c r="K20" s="24">
        <f>IF(OR('[2]Men''s Epée'!$A$3=1,$AH$3=TRUE),IF(OR(J20&gt;=33,ISNUMBER(J20)=FALSE),0,VLOOKUP(J20,PointTable,K$3,TRUE)),0)</f>
        <v>0</v>
      </c>
      <c r="L20" s="23">
        <v>18</v>
      </c>
      <c r="M20" s="24">
        <f>IF(OR('[2]Men''s Epée'!$A$3=1,$AI$3=TRUE),IF(OR(L20&gt;=33,ISNUMBER(L20)=FALSE),0,VLOOKUP(L20,PointTable,M$3,TRUE)),0)</f>
        <v>209</v>
      </c>
      <c r="N20" s="23" t="s">
        <v>8</v>
      </c>
      <c r="O20" s="24">
        <f>IF(OR('[2]Men''s Epée'!$A$3=1,$AJ$3=TRUE),IF(OR(N20&gt;=33,ISNUMBER(N20)=FALSE),0,VLOOKUP(N20,PointTable,O$3,TRUE)),0)</f>
        <v>0</v>
      </c>
      <c r="P20" s="4">
        <f t="shared" si="3"/>
        <v>34</v>
      </c>
      <c r="Q20" s="5">
        <f>IF(OR('[2]Men's Epée'!$A$3=1,'[2]Men's Epée'!$U$3=TRUE),IF(OR(P20&gt;=$A$3,ISNUMBER(P20)=FALSE),0,VLOOKUP(P20,PointTable,Q$3,TRUE)),0)</f>
        <v>270</v>
      </c>
      <c r="R20" s="4">
        <f>VLOOKUP($C20,'[2]Men''s Epée'!$C$4:$U$91,R$1-2,FALSE)</f>
        <v>34</v>
      </c>
      <c r="S20" s="4" t="str">
        <f t="shared" si="4"/>
        <v>np</v>
      </c>
      <c r="T20" s="5">
        <f>IF(OR('[2]Men's Epée'!$A$3=1,'[2]Men's Epée'!$V$3=TRUE),IF(OR(S20&gt;=$A$3,ISNUMBER(S20)=FALSE),0,VLOOKUP(S20,PointTable,T$3,TRUE)),0)</f>
        <v>0</v>
      </c>
      <c r="U20" s="4" t="str">
        <f>VLOOKUP($C20,'[2]Men''s Epée'!$C$4:$U$91,U$1-2,FALSE)</f>
        <v>np</v>
      </c>
      <c r="V20" s="4" t="str">
        <f t="shared" si="5"/>
        <v>np</v>
      </c>
      <c r="W20" s="5">
        <f>IF(OR('[2]Men's Epée'!$A$3=1,'[2]Men's Epée'!$W$3=TRUE),IF(OR(V20&gt;=$A$3,ISNUMBER(V20)=FALSE),0,VLOOKUP(V20,PointTable,W$3,TRUE)),0)</f>
        <v>0</v>
      </c>
      <c r="X20" s="4" t="str">
        <f>VLOOKUP($C20,'[2]Men''s Epée'!$C$4:$U$91,X$1-2,FALSE)</f>
        <v>np</v>
      </c>
      <c r="Y20" s="4" t="str">
        <f t="shared" si="6"/>
        <v>np</v>
      </c>
      <c r="Z20" s="5">
        <f t="shared" si="2"/>
        <v>0</v>
      </c>
      <c r="AA20" s="4" t="str">
        <f>VLOOKUP($C20,'[2]Men''s Epée'!$C$4:$U$91,AA$1-2,FALSE)</f>
        <v>np</v>
      </c>
      <c r="AB20" s="52"/>
      <c r="AE20" s="54"/>
      <c r="AG20" s="25">
        <f t="shared" si="25"/>
        <v>0</v>
      </c>
      <c r="AH20" s="25">
        <f t="shared" si="26"/>
        <v>0</v>
      </c>
      <c r="AI20" s="25">
        <f t="shared" si="27"/>
        <v>209</v>
      </c>
      <c r="AJ20" s="25">
        <f t="shared" si="28"/>
        <v>0</v>
      </c>
      <c r="AK20" s="25">
        <f t="shared" si="29"/>
        <v>270</v>
      </c>
      <c r="AL20" s="25">
        <f t="shared" si="30"/>
        <v>0</v>
      </c>
      <c r="AM20" s="25">
        <f t="shared" si="31"/>
        <v>0</v>
      </c>
      <c r="AN20" s="25">
        <f t="shared" si="32"/>
        <v>0</v>
      </c>
      <c r="AO20" s="25">
        <f>IF(OR('[2]Men''s Epée'!$A$3=1,AB20&gt;0),ABS(AB20),0)</f>
        <v>0</v>
      </c>
      <c r="AP20" s="25">
        <f>IF(OR('[2]Men''s Epée'!$A$3=1,AC20&gt;0),ABS(AC20),0)</f>
        <v>0</v>
      </c>
      <c r="AQ20" s="25">
        <f>IF(OR('[2]Men''s Epée'!$A$3=1,AD20&gt;0),ABS(AD20),0)</f>
        <v>0</v>
      </c>
      <c r="AR20" s="25">
        <f>IF(OR('[2]Men''s Epée'!$A$3=1,AE20&gt;0),ABS(AE20),0)</f>
        <v>0</v>
      </c>
      <c r="AT20" s="25">
        <f t="shared" si="7"/>
        <v>0</v>
      </c>
      <c r="AU20" s="25">
        <f t="shared" si="8"/>
        <v>0</v>
      </c>
      <c r="AV20" s="25">
        <f t="shared" si="9"/>
        <v>0</v>
      </c>
      <c r="AW20" s="25">
        <f t="shared" si="10"/>
        <v>0</v>
      </c>
      <c r="AX20" s="25">
        <f>IF('[2]Men''s Epée'!$U$3=TRUE,Q20,0)</f>
        <v>0</v>
      </c>
      <c r="AY20" s="25">
        <f>IF('[2]Men''s Epée'!$V$3=TRUE,T20,0)</f>
        <v>0</v>
      </c>
      <c r="AZ20" s="25">
        <f>IF('[2]Men''s Epée'!$W$3=TRUE,W20,0)</f>
        <v>0</v>
      </c>
      <c r="BA20" s="25">
        <f t="shared" si="11"/>
        <v>0</v>
      </c>
      <c r="BB20" s="55">
        <f t="shared" si="12"/>
        <v>0</v>
      </c>
      <c r="BC20" s="55">
        <f t="shared" si="13"/>
        <v>0</v>
      </c>
      <c r="BD20" s="55">
        <f t="shared" si="14"/>
        <v>0</v>
      </c>
      <c r="BE20" s="55">
        <f t="shared" si="15"/>
        <v>0</v>
      </c>
      <c r="BF20" s="25">
        <f t="shared" si="16"/>
        <v>0</v>
      </c>
    </row>
    <row r="21" spans="1:58" ht="13.5" customHeight="1">
      <c r="A21" s="19" t="str">
        <f t="shared" si="0"/>
        <v>18</v>
      </c>
      <c r="B21" s="19">
        <f t="shared" si="1"/>
      </c>
      <c r="C21" s="37" t="s">
        <v>158</v>
      </c>
      <c r="D21" s="25">
        <v>1984</v>
      </c>
      <c r="E21" s="21">
        <f>ROUND(F21+IF('[2]Men''s Epée'!$A$3=1,G21,0)+LARGE($AG21:$AR21,1)+LARGE($AG21:$AR21,2)+LARGE($AG21:$AR21,3)+LARGE($AG21:$AR21,4),0)</f>
        <v>741</v>
      </c>
      <c r="F21" s="22"/>
      <c r="G21" s="23"/>
      <c r="H21" s="23" t="s">
        <v>8</v>
      </c>
      <c r="I21" s="24">
        <f>IF(OR('[2]Men''s Epée'!$A$3=1,$AG$3=TRUE),IF(OR(H21&gt;=33,ISNUMBER(H21)=FALSE),0,VLOOKUP(H21,PointTable,I$3,TRUE)),0)</f>
        <v>0</v>
      </c>
      <c r="J21" s="23">
        <v>9</v>
      </c>
      <c r="K21" s="24">
        <f>IF(OR('[2]Men''s Epée'!$A$3=1,$AH$3=TRUE),IF(OR(J21&gt;=33,ISNUMBER(J21)=FALSE),0,VLOOKUP(J21,PointTable,K$3,TRUE)),0)</f>
        <v>321</v>
      </c>
      <c r="L21" s="23">
        <v>5</v>
      </c>
      <c r="M21" s="24">
        <f>IF(OR('[2]Men''s Epée'!$A$3=1,$AI$3=TRUE),IF(OR(L21&gt;=33,ISNUMBER(L21)=FALSE),0,VLOOKUP(L21,PointTable,M$3,TRUE)),0)</f>
        <v>420</v>
      </c>
      <c r="N21" s="23" t="s">
        <v>8</v>
      </c>
      <c r="O21" s="24">
        <f>IF(OR('[2]Men''s Epée'!$A$3=1,$AJ$3=TRUE),IF(OR(N21&gt;=33,ISNUMBER(N21)=FALSE),0,VLOOKUP(N21,PointTable,O$3,TRUE)),0)</f>
        <v>0</v>
      </c>
      <c r="P21" s="4" t="str">
        <f t="shared" si="3"/>
        <v>np</v>
      </c>
      <c r="Q21" s="5">
        <f>IF(OR('[2]Men's Epée'!$A$3=1,'[2]Men's Epée'!$U$3=TRUE),IF(OR(P21&gt;=$A$3,ISNUMBER(P21)=FALSE),0,VLOOKUP(P21,PointTable,Q$3,TRUE)),0)</f>
        <v>0</v>
      </c>
      <c r="R21" s="4" t="e">
        <f>VLOOKUP($C21,'[2]Men''s Epée'!$C$4:$U$91,R$1-2,FALSE)</f>
        <v>#N/A</v>
      </c>
      <c r="S21" s="4" t="str">
        <f t="shared" si="4"/>
        <v>np</v>
      </c>
      <c r="T21" s="5">
        <f>IF(OR('[2]Men's Epée'!$A$3=1,'[2]Men's Epée'!$V$3=TRUE),IF(OR(S21&gt;=$A$3,ISNUMBER(S21)=FALSE),0,VLOOKUP(S21,PointTable,T$3,TRUE)),0)</f>
        <v>0</v>
      </c>
      <c r="U21" s="4" t="e">
        <f>VLOOKUP($C21,'[2]Men''s Epée'!$C$4:$U$91,U$1-2,FALSE)</f>
        <v>#N/A</v>
      </c>
      <c r="V21" s="4" t="str">
        <f t="shared" si="5"/>
        <v>np</v>
      </c>
      <c r="W21" s="5">
        <f>IF(OR('[2]Men's Epée'!$A$3=1,'[2]Men's Epée'!$W$3=TRUE),IF(OR(V21&gt;=$A$3,ISNUMBER(V21)=FALSE),0,VLOOKUP(V21,PointTable,W$3,TRUE)),0)</f>
        <v>0</v>
      </c>
      <c r="X21" s="4" t="e">
        <f>VLOOKUP($C21,'[2]Men''s Epée'!$C$4:$U$91,X$1-2,FALSE)</f>
        <v>#N/A</v>
      </c>
      <c r="Y21" s="4" t="str">
        <f t="shared" si="6"/>
        <v>np</v>
      </c>
      <c r="Z21" s="5">
        <f t="shared" si="2"/>
        <v>0</v>
      </c>
      <c r="AA21" s="4" t="e">
        <f>VLOOKUP($C21,'[2]Men''s Epée'!$C$4:$U$91,AA$1-2,FALSE)</f>
        <v>#N/A</v>
      </c>
      <c r="AB21" s="52"/>
      <c r="AE21" s="54"/>
      <c r="AG21" s="25">
        <f t="shared" si="25"/>
        <v>0</v>
      </c>
      <c r="AH21" s="25">
        <f t="shared" si="26"/>
        <v>321</v>
      </c>
      <c r="AI21" s="25">
        <f t="shared" si="27"/>
        <v>420</v>
      </c>
      <c r="AJ21" s="25">
        <f t="shared" si="28"/>
        <v>0</v>
      </c>
      <c r="AK21" s="25">
        <f t="shared" si="29"/>
        <v>0</v>
      </c>
      <c r="AL21" s="25">
        <f t="shared" si="30"/>
        <v>0</v>
      </c>
      <c r="AM21" s="25">
        <f t="shared" si="31"/>
        <v>0</v>
      </c>
      <c r="AN21" s="25">
        <f t="shared" si="32"/>
        <v>0</v>
      </c>
      <c r="AO21" s="25">
        <f>IF(OR('[2]Men''s Epée'!$A$3=1,AB21&gt;0),ABS(AB21),0)</f>
        <v>0</v>
      </c>
      <c r="AP21" s="25">
        <f>IF(OR('[2]Men''s Epée'!$A$3=1,AC21&gt;0),ABS(AC21),0)</f>
        <v>0</v>
      </c>
      <c r="AQ21" s="25">
        <f>IF(OR('[2]Men''s Epée'!$A$3=1,AD21&gt;0),ABS(AD21),0)</f>
        <v>0</v>
      </c>
      <c r="AR21" s="25">
        <f>IF(OR('[2]Men''s Epée'!$A$3=1,AE21&gt;0),ABS(AE21),0)</f>
        <v>0</v>
      </c>
      <c r="AT21" s="25">
        <f t="shared" si="7"/>
        <v>0</v>
      </c>
      <c r="AU21" s="25">
        <f t="shared" si="8"/>
        <v>0</v>
      </c>
      <c r="AV21" s="25">
        <f t="shared" si="9"/>
        <v>0</v>
      </c>
      <c r="AW21" s="25">
        <f t="shared" si="10"/>
        <v>0</v>
      </c>
      <c r="AX21" s="25">
        <f>IF('[2]Men''s Epée'!$U$3=TRUE,Q21,0)</f>
        <v>0</v>
      </c>
      <c r="AY21" s="25">
        <f>IF('[2]Men''s Epée'!$V$3=TRUE,T21,0)</f>
        <v>0</v>
      </c>
      <c r="AZ21" s="25">
        <f>IF('[2]Men''s Epée'!$W$3=TRUE,W21,0)</f>
        <v>0</v>
      </c>
      <c r="BA21" s="25">
        <f t="shared" si="11"/>
        <v>0</v>
      </c>
      <c r="BB21" s="55">
        <f t="shared" si="12"/>
        <v>0</v>
      </c>
      <c r="BC21" s="55">
        <f t="shared" si="13"/>
        <v>0</v>
      </c>
      <c r="BD21" s="55">
        <f t="shared" si="14"/>
        <v>0</v>
      </c>
      <c r="BE21" s="55">
        <f t="shared" si="15"/>
        <v>0</v>
      </c>
      <c r="BF21" s="25">
        <f t="shared" si="16"/>
        <v>0</v>
      </c>
    </row>
    <row r="22" spans="1:58" ht="13.5" customHeight="1">
      <c r="A22" s="19" t="str">
        <f t="shared" si="0"/>
        <v>19</v>
      </c>
      <c r="B22" s="19">
        <f t="shared" si="1"/>
      </c>
      <c r="C22" s="35" t="s">
        <v>218</v>
      </c>
      <c r="D22" s="30">
        <v>1984</v>
      </c>
      <c r="E22" s="21">
        <f>ROUND(F22+IF('[2]Men''s Epée'!$A$3=1,G22,0)+LARGE($AG22:$AR22,1)+LARGE($AG22:$AR22,2)+LARGE($AG22:$AR22,3)+LARGE($AG22:$AR22,4),0)</f>
        <v>710</v>
      </c>
      <c r="F22" s="22"/>
      <c r="G22" s="23"/>
      <c r="H22" s="23">
        <v>19</v>
      </c>
      <c r="I22" s="24">
        <f>IF(OR('[2]Men''s Epée'!$A$3=1,$AG$3=TRUE),IF(OR(H22&gt;=33,ISNUMBER(H22)=FALSE),0,VLOOKUP(H22,PointTable,I$3,TRUE)),0)</f>
        <v>208</v>
      </c>
      <c r="J22" s="23" t="s">
        <v>8</v>
      </c>
      <c r="K22" s="24">
        <f>IF(OR('[2]Men''s Epée'!$A$3=1,$AH$3=TRUE),IF(OR(J22&gt;=33,ISNUMBER(J22)=FALSE),0,VLOOKUP(J22,PointTable,K$3,TRUE)),0)</f>
        <v>0</v>
      </c>
      <c r="L22" s="23" t="s">
        <v>8</v>
      </c>
      <c r="M22" s="24">
        <f>IF(OR('[2]Men''s Epée'!$A$3=1,$AI$3=TRUE),IF(OR(L22&gt;=33,ISNUMBER(L22)=FALSE),0,VLOOKUP(L22,PointTable,M$3,TRUE)),0)</f>
        <v>0</v>
      </c>
      <c r="N22" s="23">
        <v>14</v>
      </c>
      <c r="O22" s="24">
        <f>IF(OR('[2]Men''s Epée'!$A$3=1,$AJ$3=TRUE),IF(OR(N22&gt;=33,ISNUMBER(N22)=FALSE),0,VLOOKUP(N22,PointTable,O$3,TRUE)),0)</f>
        <v>302</v>
      </c>
      <c r="P22" s="4">
        <f t="shared" si="3"/>
        <v>48</v>
      </c>
      <c r="Q22" s="5">
        <f>IF(OR('[2]Men's Epée'!$A$3=1,'[2]Men's Epée'!$U$3=TRUE),IF(OR(P22&gt;=$A$3,ISNUMBER(P22)=FALSE),0,VLOOKUP(P22,PointTable,Q$3,TRUE)),0)</f>
        <v>200</v>
      </c>
      <c r="R22" s="4">
        <f>VLOOKUP($C22,'[2]Men''s Epée'!$C$4:$U$91,R$1-2,FALSE)</f>
        <v>48</v>
      </c>
      <c r="S22" s="4" t="str">
        <f t="shared" si="4"/>
        <v>np</v>
      </c>
      <c r="T22" s="5">
        <f>IF(OR('[2]Men's Epée'!$A$3=1,'[2]Men's Epée'!$V$3=TRUE),IF(OR(S22&gt;=$A$3,ISNUMBER(S22)=FALSE),0,VLOOKUP(S22,PointTable,T$3,TRUE)),0)</f>
        <v>0</v>
      </c>
      <c r="U22" s="4" t="str">
        <f>VLOOKUP($C22,'[2]Men''s Epée'!$C$4:$U$91,U$1-2,FALSE)</f>
        <v>np</v>
      </c>
      <c r="V22" s="4" t="str">
        <f t="shared" si="5"/>
        <v>np</v>
      </c>
      <c r="W22" s="5">
        <f>IF(OR('[2]Men's Epée'!$A$3=1,'[2]Men's Epée'!$W$3=TRUE),IF(OR(V22&gt;=$A$3,ISNUMBER(V22)=FALSE),0,VLOOKUP(V22,PointTable,W$3,TRUE)),0)</f>
        <v>0</v>
      </c>
      <c r="X22" s="4" t="str">
        <f>VLOOKUP($C22,'[2]Men''s Epée'!$C$4:$U$91,X$1-2,FALSE)</f>
        <v>np</v>
      </c>
      <c r="Y22" s="4" t="str">
        <f t="shared" si="6"/>
        <v>np</v>
      </c>
      <c r="Z22" s="5">
        <f t="shared" si="2"/>
        <v>0</v>
      </c>
      <c r="AA22" s="4" t="str">
        <f>VLOOKUP($C22,'[2]Men''s Epée'!$C$4:$U$91,AA$1-2,FALSE)</f>
        <v>np</v>
      </c>
      <c r="AB22" s="52"/>
      <c r="AE22" s="54"/>
      <c r="AG22" s="25">
        <f t="shared" si="25"/>
        <v>208</v>
      </c>
      <c r="AH22" s="25">
        <f t="shared" si="26"/>
        <v>0</v>
      </c>
      <c r="AI22" s="25">
        <f t="shared" si="27"/>
        <v>0</v>
      </c>
      <c r="AJ22" s="25">
        <f t="shared" si="28"/>
        <v>302</v>
      </c>
      <c r="AK22" s="25">
        <f t="shared" si="29"/>
        <v>200</v>
      </c>
      <c r="AL22" s="25">
        <f t="shared" si="30"/>
        <v>0</v>
      </c>
      <c r="AM22" s="25">
        <f t="shared" si="31"/>
        <v>0</v>
      </c>
      <c r="AN22" s="25">
        <f t="shared" si="32"/>
        <v>0</v>
      </c>
      <c r="AO22" s="25">
        <f>IF(OR('[2]Men''s Epée'!$A$3=1,AB22&gt;0),ABS(AB22),0)</f>
        <v>0</v>
      </c>
      <c r="AP22" s="25">
        <f>IF(OR('[2]Men''s Epée'!$A$3=1,AC22&gt;0),ABS(AC22),0)</f>
        <v>0</v>
      </c>
      <c r="AQ22" s="25">
        <f>IF(OR('[2]Men''s Epée'!$A$3=1,AD22&gt;0),ABS(AD22),0)</f>
        <v>0</v>
      </c>
      <c r="AR22" s="25">
        <f>IF(OR('[2]Men''s Epée'!$A$3=1,AE22&gt;0),ABS(AE22),0)</f>
        <v>0</v>
      </c>
      <c r="AT22" s="25">
        <f t="shared" si="7"/>
        <v>208</v>
      </c>
      <c r="AU22" s="25">
        <f t="shared" si="8"/>
        <v>0</v>
      </c>
      <c r="AV22" s="25">
        <f t="shared" si="9"/>
        <v>0</v>
      </c>
      <c r="AW22" s="25">
        <f t="shared" si="10"/>
        <v>0</v>
      </c>
      <c r="AX22" s="25">
        <f>IF('[2]Men''s Epée'!$U$3=TRUE,Q22,0)</f>
        <v>0</v>
      </c>
      <c r="AY22" s="25">
        <f>IF('[2]Men''s Epée'!$V$3=TRUE,T22,0)</f>
        <v>0</v>
      </c>
      <c r="AZ22" s="25">
        <f>IF('[2]Men''s Epée'!$W$3=TRUE,W22,0)</f>
        <v>0</v>
      </c>
      <c r="BA22" s="25">
        <f t="shared" si="11"/>
        <v>0</v>
      </c>
      <c r="BB22" s="55">
        <f t="shared" si="12"/>
        <v>0</v>
      </c>
      <c r="BC22" s="55">
        <f t="shared" si="13"/>
        <v>0</v>
      </c>
      <c r="BD22" s="55">
        <f t="shared" si="14"/>
        <v>0</v>
      </c>
      <c r="BE22" s="55">
        <f t="shared" si="15"/>
        <v>0</v>
      </c>
      <c r="BF22" s="25">
        <f t="shared" si="16"/>
        <v>208</v>
      </c>
    </row>
    <row r="23" spans="1:58" ht="13.5" customHeight="1">
      <c r="A23" s="19" t="str">
        <f t="shared" si="0"/>
        <v>20</v>
      </c>
      <c r="B23" s="19">
        <f t="shared" si="1"/>
      </c>
      <c r="C23" s="37" t="s">
        <v>94</v>
      </c>
      <c r="D23" s="25">
        <v>1982</v>
      </c>
      <c r="E23" s="21">
        <f>ROUND(F23+IF('[2]Men''s Epée'!$A$3=1,G23,0)+LARGE($AG23:$AR23,1)+LARGE($AG23:$AR23,2)+LARGE($AG23:$AR23,3)+LARGE($AG23:$AR23,4),0)</f>
        <v>697</v>
      </c>
      <c r="F23" s="22"/>
      <c r="G23" s="23"/>
      <c r="H23" s="23">
        <v>22</v>
      </c>
      <c r="I23" s="24">
        <f>IF(OR('[2]Men''s Epée'!$A$3=1,$AG$3=TRUE),IF(OR(H23&gt;=33,ISNUMBER(H23)=FALSE),0,VLOOKUP(H23,PointTable,I$3,TRUE)),0)</f>
        <v>205</v>
      </c>
      <c r="J23" s="23">
        <v>25</v>
      </c>
      <c r="K23" s="24">
        <f>IF(OR('[2]Men''s Epée'!$A$3=1,$AH$3=TRUE),IF(OR(J23&gt;=33,ISNUMBER(J23)=FALSE),0,VLOOKUP(J23,PointTable,K$3,TRUE)),0)</f>
        <v>172</v>
      </c>
      <c r="L23" s="23">
        <v>10</v>
      </c>
      <c r="M23" s="24">
        <f>IF(OR('[2]Men''s Epée'!$A$3=1,$AI$3=TRUE),IF(OR(L23&gt;=33,ISNUMBER(L23)=FALSE),0,VLOOKUP(L23,PointTable,M$3,TRUE)),0)</f>
        <v>320</v>
      </c>
      <c r="N23" s="23" t="s">
        <v>8</v>
      </c>
      <c r="O23" s="24">
        <f>IF(OR('[2]Men''s Epée'!$A$3=1,$AJ$3=TRUE),IF(OR(N23&gt;=33,ISNUMBER(N23)=FALSE),0,VLOOKUP(N23,PointTable,O$3,TRUE)),0)</f>
        <v>0</v>
      </c>
      <c r="P23" s="4" t="str">
        <f t="shared" si="3"/>
        <v>np</v>
      </c>
      <c r="Q23" s="5">
        <f>IF(OR('[2]Men's Epée'!$A$3=1,'[2]Men's Epée'!$U$3=TRUE),IF(OR(P23&gt;=$A$3,ISNUMBER(P23)=FALSE),0,VLOOKUP(P23,PointTable,Q$3,TRUE)),0)</f>
        <v>0</v>
      </c>
      <c r="R23" s="4" t="e">
        <f>VLOOKUP($C23,'[2]Men''s Epée'!$C$4:$U$91,R$1-2,FALSE)</f>
        <v>#N/A</v>
      </c>
      <c r="S23" s="4" t="str">
        <f t="shared" si="4"/>
        <v>np</v>
      </c>
      <c r="T23" s="5">
        <f>IF(OR('[2]Men's Epée'!$A$3=1,'[2]Men's Epée'!$V$3=TRUE),IF(OR(S23&gt;=$A$3,ISNUMBER(S23)=FALSE),0,VLOOKUP(S23,PointTable,T$3,TRUE)),0)</f>
        <v>0</v>
      </c>
      <c r="U23" s="4" t="e">
        <f>VLOOKUP($C23,'[2]Men''s Epée'!$C$4:$U$91,U$1-2,FALSE)</f>
        <v>#N/A</v>
      </c>
      <c r="V23" s="4" t="str">
        <f t="shared" si="5"/>
        <v>np</v>
      </c>
      <c r="W23" s="5">
        <f>IF(OR('[2]Men's Epée'!$A$3=1,'[2]Men's Epée'!$W$3=TRUE),IF(OR(V23&gt;=$A$3,ISNUMBER(V23)=FALSE),0,VLOOKUP(V23,PointTable,W$3,TRUE)),0)</f>
        <v>0</v>
      </c>
      <c r="X23" s="4" t="e">
        <f>VLOOKUP($C23,'[2]Men''s Epée'!$C$4:$U$91,X$1-2,FALSE)</f>
        <v>#N/A</v>
      </c>
      <c r="Y23" s="4" t="str">
        <f t="shared" si="6"/>
        <v>np</v>
      </c>
      <c r="Z23" s="5">
        <f t="shared" si="2"/>
        <v>0</v>
      </c>
      <c r="AA23" s="4" t="e">
        <f>VLOOKUP($C23,'[2]Men''s Epée'!$C$4:$U$91,AA$1-2,FALSE)</f>
        <v>#N/A</v>
      </c>
      <c r="AB23" s="52"/>
      <c r="AE23" s="54"/>
      <c r="AG23" s="25">
        <f t="shared" si="25"/>
        <v>205</v>
      </c>
      <c r="AH23" s="25">
        <f t="shared" si="26"/>
        <v>172</v>
      </c>
      <c r="AI23" s="25">
        <f t="shared" si="27"/>
        <v>320</v>
      </c>
      <c r="AJ23" s="25">
        <f t="shared" si="28"/>
        <v>0</v>
      </c>
      <c r="AK23" s="25">
        <f t="shared" si="29"/>
        <v>0</v>
      </c>
      <c r="AL23" s="25">
        <f t="shared" si="30"/>
        <v>0</v>
      </c>
      <c r="AM23" s="25">
        <f t="shared" si="31"/>
        <v>0</v>
      </c>
      <c r="AN23" s="25">
        <f t="shared" si="32"/>
        <v>0</v>
      </c>
      <c r="AO23" s="25">
        <f>IF(OR('[2]Men''s Epée'!$A$3=1,AB23&gt;0),ABS(AB23),0)</f>
        <v>0</v>
      </c>
      <c r="AP23" s="25">
        <f>IF(OR('[2]Men''s Epée'!$A$3=1,AC23&gt;0),ABS(AC23),0)</f>
        <v>0</v>
      </c>
      <c r="AQ23" s="25">
        <f>IF(OR('[2]Men''s Epée'!$A$3=1,AD23&gt;0),ABS(AD23),0)</f>
        <v>0</v>
      </c>
      <c r="AR23" s="25">
        <f>IF(OR('[2]Men''s Epée'!$A$3=1,AE23&gt;0),ABS(AE23),0)</f>
        <v>0</v>
      </c>
      <c r="AT23" s="25">
        <f t="shared" si="7"/>
        <v>205</v>
      </c>
      <c r="AU23" s="25">
        <f t="shared" si="8"/>
        <v>0</v>
      </c>
      <c r="AV23" s="25">
        <f t="shared" si="9"/>
        <v>0</v>
      </c>
      <c r="AW23" s="25">
        <f t="shared" si="10"/>
        <v>0</v>
      </c>
      <c r="AX23" s="25">
        <f>IF('[2]Men''s Epée'!$U$3=TRUE,Q23,0)</f>
        <v>0</v>
      </c>
      <c r="AY23" s="25">
        <f>IF('[2]Men''s Epée'!$V$3=TRUE,T23,0)</f>
        <v>0</v>
      </c>
      <c r="AZ23" s="25">
        <f>IF('[2]Men''s Epée'!$W$3=TRUE,W23,0)</f>
        <v>0</v>
      </c>
      <c r="BA23" s="25">
        <f t="shared" si="11"/>
        <v>0</v>
      </c>
      <c r="BB23" s="55">
        <f t="shared" si="12"/>
        <v>0</v>
      </c>
      <c r="BC23" s="55">
        <f t="shared" si="13"/>
        <v>0</v>
      </c>
      <c r="BD23" s="55">
        <f t="shared" si="14"/>
        <v>0</v>
      </c>
      <c r="BE23" s="55">
        <f t="shared" si="15"/>
        <v>0</v>
      </c>
      <c r="BF23" s="25">
        <f t="shared" si="16"/>
        <v>205</v>
      </c>
    </row>
    <row r="24" spans="1:58" ht="13.5" customHeight="1">
      <c r="A24" s="19" t="str">
        <f t="shared" si="0"/>
        <v>21</v>
      </c>
      <c r="B24" s="19">
        <f t="shared" si="1"/>
      </c>
      <c r="C24" s="37" t="s">
        <v>95</v>
      </c>
      <c r="D24" s="25">
        <v>1982</v>
      </c>
      <c r="E24" s="21">
        <f>ROUND(F24+IF('[2]Men''s Epée'!$A$3=1,G24,0)+LARGE($AG24:$AR24,1)+LARGE($AG24:$AR24,2)+LARGE($AG24:$AR24,3)+LARGE($AG24:$AR24,4),0)</f>
        <v>670</v>
      </c>
      <c r="F24" s="22"/>
      <c r="G24" s="23"/>
      <c r="H24" s="23">
        <v>30</v>
      </c>
      <c r="I24" s="24">
        <f>IF(OR('[2]Men''s Epée'!$A$3=1,$AG$3=TRUE),IF(OR(H24&gt;=33,ISNUMBER(H24)=FALSE),0,VLOOKUP(H24,PointTable,I$3,TRUE)),0)</f>
        <v>167</v>
      </c>
      <c r="J24" s="23">
        <v>24</v>
      </c>
      <c r="K24" s="24">
        <f>IF(OR('[2]Men''s Epée'!$A$3=1,$AH$3=TRUE),IF(OR(J24&gt;=33,ISNUMBER(J24)=FALSE),0,VLOOKUP(J24,PointTable,K$3,TRUE)),0)</f>
        <v>203</v>
      </c>
      <c r="L24" s="23" t="s">
        <v>8</v>
      </c>
      <c r="M24" s="24">
        <f>IF(OR('[2]Men''s Epée'!$A$3=1,$AI$3=TRUE),IF(OR(L24&gt;=33,ISNUMBER(L24)=FALSE),0,VLOOKUP(L24,PointTable,M$3,TRUE)),0)</f>
        <v>0</v>
      </c>
      <c r="N24" s="23">
        <v>16</v>
      </c>
      <c r="O24" s="24">
        <f>IF(OR('[2]Men''s Epée'!$A$3=1,$AJ$3=TRUE),IF(OR(N24&gt;=33,ISNUMBER(N24)=FALSE),0,VLOOKUP(N24,PointTable,O$3,TRUE)),0)</f>
        <v>300</v>
      </c>
      <c r="P24" s="4" t="str">
        <f t="shared" si="3"/>
        <v>np</v>
      </c>
      <c r="Q24" s="5">
        <f>IF(OR('[2]Men's Epée'!$A$3=1,'[2]Men's Epée'!$U$3=TRUE),IF(OR(P24&gt;=$A$3,ISNUMBER(P24)=FALSE),0,VLOOKUP(P24,PointTable,Q$3,TRUE)),0)</f>
        <v>0</v>
      </c>
      <c r="R24" s="4" t="e">
        <f>VLOOKUP($C24,'[2]Men''s Epée'!$C$4:$U$91,R$1-2,FALSE)</f>
        <v>#N/A</v>
      </c>
      <c r="S24" s="4" t="str">
        <f t="shared" si="4"/>
        <v>np</v>
      </c>
      <c r="T24" s="5">
        <f>IF(OR('[2]Men's Epée'!$A$3=1,'[2]Men's Epée'!$V$3=TRUE),IF(OR(S24&gt;=$A$3,ISNUMBER(S24)=FALSE),0,VLOOKUP(S24,PointTable,T$3,TRUE)),0)</f>
        <v>0</v>
      </c>
      <c r="U24" s="4" t="e">
        <f>VLOOKUP($C24,'[2]Men''s Epée'!$C$4:$U$91,U$1-2,FALSE)</f>
        <v>#N/A</v>
      </c>
      <c r="V24" s="4" t="str">
        <f t="shared" si="5"/>
        <v>np</v>
      </c>
      <c r="W24" s="5">
        <f>IF(OR('[2]Men's Epée'!$A$3=1,'[2]Men's Epée'!$W$3=TRUE),IF(OR(V24&gt;=$A$3,ISNUMBER(V24)=FALSE),0,VLOOKUP(V24,PointTable,W$3,TRUE)),0)</f>
        <v>0</v>
      </c>
      <c r="X24" s="4" t="e">
        <f>VLOOKUP($C24,'[2]Men''s Epée'!$C$4:$U$91,X$1-2,FALSE)</f>
        <v>#N/A</v>
      </c>
      <c r="Y24" s="4" t="str">
        <f t="shared" si="6"/>
        <v>np</v>
      </c>
      <c r="Z24" s="5">
        <f t="shared" si="2"/>
        <v>0</v>
      </c>
      <c r="AA24" s="4" t="e">
        <f>VLOOKUP($C24,'[2]Men''s Epée'!$C$4:$U$91,AA$1-2,FALSE)</f>
        <v>#N/A</v>
      </c>
      <c r="AB24" s="52"/>
      <c r="AE24" s="54"/>
      <c r="AG24" s="25">
        <f aca="true" t="shared" si="33" ref="AG24:AG31">I24</f>
        <v>167</v>
      </c>
      <c r="AH24" s="25">
        <f aca="true" t="shared" si="34" ref="AH24:AH31">K24</f>
        <v>203</v>
      </c>
      <c r="AI24" s="25">
        <f aca="true" t="shared" si="35" ref="AI24:AI31">M24</f>
        <v>0</v>
      </c>
      <c r="AJ24" s="25">
        <f aca="true" t="shared" si="36" ref="AJ24:AJ31">O24</f>
        <v>300</v>
      </c>
      <c r="AK24" s="25">
        <f aca="true" t="shared" si="37" ref="AK24:AK31">Q24</f>
        <v>0</v>
      </c>
      <c r="AL24" s="25">
        <f aca="true" t="shared" si="38" ref="AL24:AL31">T24</f>
        <v>0</v>
      </c>
      <c r="AM24" s="25">
        <f aca="true" t="shared" si="39" ref="AM24:AM31">W24</f>
        <v>0</v>
      </c>
      <c r="AN24" s="25">
        <f aca="true" t="shared" si="40" ref="AN24:AN31">Z24</f>
        <v>0</v>
      </c>
      <c r="AO24" s="25">
        <f>IF(OR('[2]Men''s Epée'!$A$3=1,AB24&gt;0),ABS(AB24),0)</f>
        <v>0</v>
      </c>
      <c r="AP24" s="25">
        <f>IF(OR('[2]Men''s Epée'!$A$3=1,AC24&gt;0),ABS(AC24),0)</f>
        <v>0</v>
      </c>
      <c r="AQ24" s="25">
        <f>IF(OR('[2]Men''s Epée'!$A$3=1,AD24&gt;0),ABS(AD24),0)</f>
        <v>0</v>
      </c>
      <c r="AR24" s="25">
        <f>IF(OR('[2]Men''s Epée'!$A$3=1,AE24&gt;0),ABS(AE24),0)</f>
        <v>0</v>
      </c>
      <c r="AT24" s="25">
        <f t="shared" si="7"/>
        <v>167</v>
      </c>
      <c r="AU24" s="25">
        <f t="shared" si="8"/>
        <v>0</v>
      </c>
      <c r="AV24" s="25">
        <f t="shared" si="9"/>
        <v>0</v>
      </c>
      <c r="AW24" s="25">
        <f t="shared" si="10"/>
        <v>0</v>
      </c>
      <c r="AX24" s="25">
        <f>IF('[2]Men''s Epée'!$U$3=TRUE,Q24,0)</f>
        <v>0</v>
      </c>
      <c r="AY24" s="25">
        <f>IF('[2]Men''s Epée'!$V$3=TRUE,T24,0)</f>
        <v>0</v>
      </c>
      <c r="AZ24" s="25">
        <f>IF('[2]Men''s Epée'!$W$3=TRUE,W24,0)</f>
        <v>0</v>
      </c>
      <c r="BA24" s="25">
        <f t="shared" si="11"/>
        <v>0</v>
      </c>
      <c r="BB24" s="55">
        <f t="shared" si="12"/>
        <v>0</v>
      </c>
      <c r="BC24" s="55">
        <f t="shared" si="13"/>
        <v>0</v>
      </c>
      <c r="BD24" s="55">
        <f t="shared" si="14"/>
        <v>0</v>
      </c>
      <c r="BE24" s="55">
        <f t="shared" si="15"/>
        <v>0</v>
      </c>
      <c r="BF24" s="25">
        <f t="shared" si="16"/>
        <v>167</v>
      </c>
    </row>
    <row r="25" spans="1:58" ht="13.5" customHeight="1">
      <c r="A25" s="19" t="str">
        <f t="shared" si="0"/>
        <v>22</v>
      </c>
      <c r="B25" s="19" t="str">
        <f t="shared" si="1"/>
        <v>#</v>
      </c>
      <c r="C25" s="37" t="s">
        <v>108</v>
      </c>
      <c r="D25" s="25">
        <v>1985</v>
      </c>
      <c r="E25" s="21">
        <f>ROUND(F25+IF('[2]Men''s Epée'!$A$3=1,G25,0)+LARGE($AG25:$AR25,1)+LARGE($AG25:$AR25,2)+LARGE($AG25:$AR25,3)+LARGE($AG25:$AR25,4),0)</f>
        <v>621</v>
      </c>
      <c r="F25" s="22"/>
      <c r="G25" s="23"/>
      <c r="H25" s="23">
        <v>15</v>
      </c>
      <c r="I25" s="24">
        <f>IF(OR('[2]Men''s Epée'!$A$3=1,$AG$3=TRUE),IF(OR(H25&gt;=33,ISNUMBER(H25)=FALSE),0,VLOOKUP(H25,PointTable,I$3,TRUE)),0)</f>
        <v>301</v>
      </c>
      <c r="J25" s="23" t="s">
        <v>8</v>
      </c>
      <c r="K25" s="24">
        <f>IF(OR('[2]Men''s Epée'!$A$3=1,$AH$3=TRUE),IF(OR(J25&gt;=33,ISNUMBER(J25)=FALSE),0,VLOOKUP(J25,PointTable,K$3,TRUE)),0)</f>
        <v>0</v>
      </c>
      <c r="L25" s="23" t="s">
        <v>8</v>
      </c>
      <c r="M25" s="24">
        <f>IF(OR('[2]Men''s Epée'!$A$3=1,$AI$3=TRUE),IF(OR(L25&gt;=33,ISNUMBER(L25)=FALSE),0,VLOOKUP(L25,PointTable,M$3,TRUE)),0)</f>
        <v>0</v>
      </c>
      <c r="N25" s="23">
        <v>10</v>
      </c>
      <c r="O25" s="24">
        <f>IF(OR('[2]Men''s Epée'!$A$3=1,$AJ$3=TRUE),IF(OR(N25&gt;=33,ISNUMBER(N25)=FALSE),0,VLOOKUP(N25,PointTable,O$3,TRUE)),0)</f>
        <v>320</v>
      </c>
      <c r="P25" s="4" t="str">
        <f t="shared" si="3"/>
        <v>np</v>
      </c>
      <c r="Q25" s="5">
        <f>IF(OR('[2]Men's Epée'!$A$3=1,'[2]Men's Epée'!$U$3=TRUE),IF(OR(P25&gt;=$A$3,ISNUMBER(P25)=FALSE),0,VLOOKUP(P25,PointTable,Q$3,TRUE)),0)</f>
        <v>0</v>
      </c>
      <c r="R25" s="4" t="e">
        <f>VLOOKUP($C25,'[2]Men''s Epée'!$C$4:$U$91,R$1-2,FALSE)</f>
        <v>#N/A</v>
      </c>
      <c r="S25" s="4" t="str">
        <f t="shared" si="4"/>
        <v>np</v>
      </c>
      <c r="T25" s="5">
        <f>IF(OR('[2]Men's Epée'!$A$3=1,'[2]Men's Epée'!$V$3=TRUE),IF(OR(S25&gt;=$A$3,ISNUMBER(S25)=FALSE),0,VLOOKUP(S25,PointTable,T$3,TRUE)),0)</f>
        <v>0</v>
      </c>
      <c r="U25" s="4" t="e">
        <f>VLOOKUP($C25,'[2]Men''s Epée'!$C$4:$U$91,U$1-2,FALSE)</f>
        <v>#N/A</v>
      </c>
      <c r="V25" s="4" t="str">
        <f t="shared" si="5"/>
        <v>np</v>
      </c>
      <c r="W25" s="5">
        <f>IF(OR('[2]Men's Epée'!$A$3=1,'[2]Men's Epée'!$W$3=TRUE),IF(OR(V25&gt;=$A$3,ISNUMBER(V25)=FALSE),0,VLOOKUP(V25,PointTable,W$3,TRUE)),0)</f>
        <v>0</v>
      </c>
      <c r="X25" s="4" t="e">
        <f>VLOOKUP($C25,'[2]Men''s Epée'!$C$4:$U$91,X$1-2,FALSE)</f>
        <v>#N/A</v>
      </c>
      <c r="Y25" s="4" t="str">
        <f t="shared" si="6"/>
        <v>np</v>
      </c>
      <c r="Z25" s="5">
        <f t="shared" si="2"/>
        <v>0</v>
      </c>
      <c r="AA25" s="4" t="e">
        <f>VLOOKUP($C25,'[2]Men''s Epée'!$C$4:$U$91,AA$1-2,FALSE)</f>
        <v>#N/A</v>
      </c>
      <c r="AB25" s="52"/>
      <c r="AE25" s="54"/>
      <c r="AG25" s="25">
        <f t="shared" si="33"/>
        <v>301</v>
      </c>
      <c r="AH25" s="25">
        <f t="shared" si="34"/>
        <v>0</v>
      </c>
      <c r="AI25" s="25">
        <f t="shared" si="35"/>
        <v>0</v>
      </c>
      <c r="AJ25" s="25">
        <f t="shared" si="36"/>
        <v>320</v>
      </c>
      <c r="AK25" s="25">
        <f t="shared" si="37"/>
        <v>0</v>
      </c>
      <c r="AL25" s="25">
        <f t="shared" si="38"/>
        <v>0</v>
      </c>
      <c r="AM25" s="25">
        <f t="shared" si="39"/>
        <v>0</v>
      </c>
      <c r="AN25" s="25">
        <f t="shared" si="40"/>
        <v>0</v>
      </c>
      <c r="AO25" s="25">
        <f>IF(OR('[2]Men''s Epée'!$A$3=1,AB25&gt;0),ABS(AB25),0)</f>
        <v>0</v>
      </c>
      <c r="AP25" s="25">
        <f>IF(OR('[2]Men''s Epée'!$A$3=1,AC25&gt;0),ABS(AC25),0)</f>
        <v>0</v>
      </c>
      <c r="AQ25" s="25">
        <f>IF(OR('[2]Men''s Epée'!$A$3=1,AD25&gt;0),ABS(AD25),0)</f>
        <v>0</v>
      </c>
      <c r="AR25" s="25">
        <f>IF(OR('[2]Men''s Epée'!$A$3=1,AE25&gt;0),ABS(AE25),0)</f>
        <v>0</v>
      </c>
      <c r="AT25" s="25">
        <f t="shared" si="7"/>
        <v>301</v>
      </c>
      <c r="AU25" s="25">
        <f t="shared" si="8"/>
        <v>0</v>
      </c>
      <c r="AV25" s="25">
        <f t="shared" si="9"/>
        <v>0</v>
      </c>
      <c r="AW25" s="25">
        <f t="shared" si="10"/>
        <v>0</v>
      </c>
      <c r="AX25" s="25">
        <f>IF('[2]Men''s Epée'!$U$3=TRUE,Q25,0)</f>
        <v>0</v>
      </c>
      <c r="AY25" s="25">
        <f>IF('[2]Men''s Epée'!$V$3=TRUE,T25,0)</f>
        <v>0</v>
      </c>
      <c r="AZ25" s="25">
        <f>IF('[2]Men''s Epée'!$W$3=TRUE,W25,0)</f>
        <v>0</v>
      </c>
      <c r="BA25" s="25">
        <f t="shared" si="11"/>
        <v>0</v>
      </c>
      <c r="BB25" s="55">
        <f t="shared" si="12"/>
        <v>0</v>
      </c>
      <c r="BC25" s="55">
        <f t="shared" si="13"/>
        <v>0</v>
      </c>
      <c r="BD25" s="55">
        <f t="shared" si="14"/>
        <v>0</v>
      </c>
      <c r="BE25" s="55">
        <f t="shared" si="15"/>
        <v>0</v>
      </c>
      <c r="BF25" s="25">
        <f t="shared" si="16"/>
        <v>301</v>
      </c>
    </row>
    <row r="26" spans="1:58" ht="13.5" customHeight="1">
      <c r="A26" s="19" t="str">
        <f t="shared" si="0"/>
        <v>23</v>
      </c>
      <c r="B26" s="19">
        <f t="shared" si="1"/>
      </c>
      <c r="C26" s="37" t="s">
        <v>231</v>
      </c>
      <c r="D26" s="25">
        <v>1983</v>
      </c>
      <c r="E26" s="21">
        <f>ROUND(F26+IF('[2]Men''s Epée'!$A$3=1,G26,0)+LARGE($AG26:$AR26,1)+LARGE($AG26:$AR26,2)+LARGE($AG26:$AR26,3)+LARGE($AG26:$AR26,4),0)</f>
        <v>468</v>
      </c>
      <c r="F26" s="22"/>
      <c r="G26" s="23"/>
      <c r="H26" s="23">
        <v>29</v>
      </c>
      <c r="I26" s="24">
        <f>IF(OR('[2]Men''s Epée'!$A$3=1,$AG$3=TRUE),IF(OR(H26&gt;=33,ISNUMBER(H26)=FALSE),0,VLOOKUP(H26,PointTable,I$3,TRUE)),0)</f>
        <v>168</v>
      </c>
      <c r="J26" s="23" t="s">
        <v>8</v>
      </c>
      <c r="K26" s="24">
        <f>IF(OR('[2]Men''s Epée'!$A$3=1,$AH$3=TRUE),IF(OR(J26&gt;=33,ISNUMBER(J26)=FALSE),0,VLOOKUP(J26,PointTable,K$3,TRUE)),0)</f>
        <v>0</v>
      </c>
      <c r="L26" s="23">
        <v>16</v>
      </c>
      <c r="M26" s="24">
        <f>IF(OR('[2]Men''s Epée'!$A$3=1,$AI$3=TRUE),IF(OR(L26&gt;=33,ISNUMBER(L26)=FALSE),0,VLOOKUP(L26,PointTable,M$3,TRUE)),0)</f>
        <v>300</v>
      </c>
      <c r="N26" s="23" t="s">
        <v>8</v>
      </c>
      <c r="O26" s="24">
        <f>IF(OR('[2]Men''s Epée'!$A$3=1,$AJ$3=TRUE),IF(OR(N26&gt;=33,ISNUMBER(N26)=FALSE),0,VLOOKUP(N26,PointTable,O$3,TRUE)),0)</f>
        <v>0</v>
      </c>
      <c r="P26" s="4" t="str">
        <f t="shared" si="3"/>
        <v>np</v>
      </c>
      <c r="Q26" s="5">
        <f>IF(OR('[2]Men's Epée'!$A$3=1,'[2]Men's Epée'!$U$3=TRUE),IF(OR(P26&gt;=$A$3,ISNUMBER(P26)=FALSE),0,VLOOKUP(P26,PointTable,Q$3,TRUE)),0)</f>
        <v>0</v>
      </c>
      <c r="R26" s="4" t="e">
        <f>VLOOKUP($C26,'[2]Men''s Epée'!$C$4:$U$91,R$1-2,FALSE)</f>
        <v>#N/A</v>
      </c>
      <c r="S26" s="4" t="str">
        <f t="shared" si="4"/>
        <v>np</v>
      </c>
      <c r="T26" s="5">
        <f>IF(OR('[2]Men's Epée'!$A$3=1,'[2]Men's Epée'!$V$3=TRUE),IF(OR(S26&gt;=$A$3,ISNUMBER(S26)=FALSE),0,VLOOKUP(S26,PointTable,T$3,TRUE)),0)</f>
        <v>0</v>
      </c>
      <c r="U26" s="4" t="e">
        <f>VLOOKUP($C26,'[2]Men''s Epée'!$C$4:$U$91,U$1-2,FALSE)</f>
        <v>#N/A</v>
      </c>
      <c r="V26" s="4" t="str">
        <f t="shared" si="5"/>
        <v>np</v>
      </c>
      <c r="W26" s="5">
        <f>IF(OR('[2]Men's Epée'!$A$3=1,'[2]Men's Epée'!$W$3=TRUE),IF(OR(V26&gt;=$A$3,ISNUMBER(V26)=FALSE),0,VLOOKUP(V26,PointTable,W$3,TRUE)),0)</f>
        <v>0</v>
      </c>
      <c r="X26" s="4" t="e">
        <f>VLOOKUP($C26,'[2]Men''s Epée'!$C$4:$U$91,X$1-2,FALSE)</f>
        <v>#N/A</v>
      </c>
      <c r="Y26" s="4" t="str">
        <f t="shared" si="6"/>
        <v>np</v>
      </c>
      <c r="Z26" s="5">
        <f t="shared" si="2"/>
        <v>0</v>
      </c>
      <c r="AA26" s="4" t="e">
        <f>VLOOKUP($C26,'[2]Men''s Epée'!$C$4:$U$91,AA$1-2,FALSE)</f>
        <v>#N/A</v>
      </c>
      <c r="AB26" s="52"/>
      <c r="AE26" s="54"/>
      <c r="AG26" s="25">
        <f t="shared" si="33"/>
        <v>168</v>
      </c>
      <c r="AH26" s="25">
        <f t="shared" si="34"/>
        <v>0</v>
      </c>
      <c r="AI26" s="25">
        <f t="shared" si="35"/>
        <v>300</v>
      </c>
      <c r="AJ26" s="25">
        <f t="shared" si="36"/>
        <v>0</v>
      </c>
      <c r="AK26" s="25">
        <f t="shared" si="37"/>
        <v>0</v>
      </c>
      <c r="AL26" s="25">
        <f t="shared" si="38"/>
        <v>0</v>
      </c>
      <c r="AM26" s="25">
        <f t="shared" si="39"/>
        <v>0</v>
      </c>
      <c r="AN26" s="25">
        <f t="shared" si="40"/>
        <v>0</v>
      </c>
      <c r="AO26" s="25">
        <f>IF(OR('[2]Men''s Epée'!$A$3=1,AB26&gt;0),ABS(AB26),0)</f>
        <v>0</v>
      </c>
      <c r="AP26" s="25">
        <f>IF(OR('[2]Men''s Epée'!$A$3=1,AC26&gt;0),ABS(AC26),0)</f>
        <v>0</v>
      </c>
      <c r="AQ26" s="25">
        <f>IF(OR('[2]Men''s Epée'!$A$3=1,AD26&gt;0),ABS(AD26),0)</f>
        <v>0</v>
      </c>
      <c r="AR26" s="25">
        <f>IF(OR('[2]Men''s Epée'!$A$3=1,AE26&gt;0),ABS(AE26),0)</f>
        <v>0</v>
      </c>
      <c r="AT26" s="25">
        <f t="shared" si="7"/>
        <v>168</v>
      </c>
      <c r="AU26" s="25">
        <f t="shared" si="8"/>
        <v>0</v>
      </c>
      <c r="AV26" s="25">
        <f t="shared" si="9"/>
        <v>0</v>
      </c>
      <c r="AW26" s="25">
        <f t="shared" si="10"/>
        <v>0</v>
      </c>
      <c r="AX26" s="25">
        <f>IF('[2]Men''s Epée'!$U$3=TRUE,Q26,0)</f>
        <v>0</v>
      </c>
      <c r="AY26" s="25">
        <f>IF('[2]Men''s Epée'!$V$3=TRUE,T26,0)</f>
        <v>0</v>
      </c>
      <c r="AZ26" s="25">
        <f>IF('[2]Men''s Epée'!$W$3=TRUE,W26,0)</f>
        <v>0</v>
      </c>
      <c r="BA26" s="25">
        <f t="shared" si="11"/>
        <v>0</v>
      </c>
      <c r="BB26" s="55">
        <f t="shared" si="12"/>
        <v>0</v>
      </c>
      <c r="BC26" s="55">
        <f t="shared" si="13"/>
        <v>0</v>
      </c>
      <c r="BD26" s="55">
        <f t="shared" si="14"/>
        <v>0</v>
      </c>
      <c r="BE26" s="55">
        <f t="shared" si="15"/>
        <v>0</v>
      </c>
      <c r="BF26" s="25">
        <f t="shared" si="16"/>
        <v>168</v>
      </c>
    </row>
    <row r="27" spans="1:58" ht="13.5" customHeight="1">
      <c r="A27" s="19" t="str">
        <f t="shared" si="0"/>
        <v>24T</v>
      </c>
      <c r="B27" s="19">
        <f t="shared" si="1"/>
      </c>
      <c r="C27" s="37" t="s">
        <v>185</v>
      </c>
      <c r="D27" s="25">
        <v>1983</v>
      </c>
      <c r="E27" s="21">
        <f>ROUND(F27+IF('[2]Men''s Epée'!$A$3=1,G27,0)+LARGE($AG27:$AR27,1)+LARGE($AG27:$AR27,2)+LARGE($AG27:$AR27,3)+LARGE($AG27:$AR27,4),0)</f>
        <v>413</v>
      </c>
      <c r="F27" s="22"/>
      <c r="G27" s="23"/>
      <c r="H27" s="23">
        <v>18</v>
      </c>
      <c r="I27" s="24">
        <f>IF(OR('[2]Men''s Epée'!$A$3=1,$AG$3=TRUE),IF(OR(H27&gt;=33,ISNUMBER(H27)=FALSE),0,VLOOKUP(H27,PointTable,I$3,TRUE)),0)</f>
        <v>209</v>
      </c>
      <c r="J27" s="23">
        <v>23</v>
      </c>
      <c r="K27" s="24">
        <f>IF(OR('[2]Men''s Epée'!$A$3=1,$AH$3=TRUE),IF(OR(J27&gt;=33,ISNUMBER(J27)=FALSE),0,VLOOKUP(J27,PointTable,K$3,TRUE)),0)</f>
        <v>204</v>
      </c>
      <c r="L27" s="23" t="s">
        <v>8</v>
      </c>
      <c r="M27" s="24">
        <f>IF(OR('[2]Men''s Epée'!$A$3=1,$AI$3=TRUE),IF(OR(L27&gt;=33,ISNUMBER(L27)=FALSE),0,VLOOKUP(L27,PointTable,M$3,TRUE)),0)</f>
        <v>0</v>
      </c>
      <c r="N27" s="23" t="s">
        <v>8</v>
      </c>
      <c r="O27" s="24">
        <f>IF(OR('[2]Men''s Epée'!$A$3=1,$AJ$3=TRUE),IF(OR(N27&gt;=33,ISNUMBER(N27)=FALSE),0,VLOOKUP(N27,PointTable,O$3,TRUE)),0)</f>
        <v>0</v>
      </c>
      <c r="P27" s="4" t="str">
        <f t="shared" si="3"/>
        <v>np</v>
      </c>
      <c r="Q27" s="5">
        <f>IF(OR('[2]Men's Epée'!$A$3=1,'[2]Men's Epée'!$U$3=TRUE),IF(OR(P27&gt;=$A$3,ISNUMBER(P27)=FALSE),0,VLOOKUP(P27,PointTable,Q$3,TRUE)),0)</f>
        <v>0</v>
      </c>
      <c r="R27" s="4" t="e">
        <f>VLOOKUP($C27,'[2]Men''s Epée'!$C$4:$U$91,R$1-2,FALSE)</f>
        <v>#N/A</v>
      </c>
      <c r="S27" s="4" t="str">
        <f t="shared" si="4"/>
        <v>np</v>
      </c>
      <c r="T27" s="5">
        <f>IF(OR('[2]Men's Epée'!$A$3=1,'[2]Men's Epée'!$V$3=TRUE),IF(OR(S27&gt;=$A$3,ISNUMBER(S27)=FALSE),0,VLOOKUP(S27,PointTable,T$3,TRUE)),0)</f>
        <v>0</v>
      </c>
      <c r="U27" s="4" t="e">
        <f>VLOOKUP($C27,'[2]Men''s Epée'!$C$4:$U$91,U$1-2,FALSE)</f>
        <v>#N/A</v>
      </c>
      <c r="V27" s="4" t="str">
        <f t="shared" si="5"/>
        <v>np</v>
      </c>
      <c r="W27" s="5">
        <f>IF(OR('[2]Men's Epée'!$A$3=1,'[2]Men's Epée'!$W$3=TRUE),IF(OR(V27&gt;=$A$3,ISNUMBER(V27)=FALSE),0,VLOOKUP(V27,PointTable,W$3,TRUE)),0)</f>
        <v>0</v>
      </c>
      <c r="X27" s="4" t="e">
        <f>VLOOKUP($C27,'[2]Men''s Epée'!$C$4:$U$91,X$1-2,FALSE)</f>
        <v>#N/A</v>
      </c>
      <c r="Y27" s="4" t="str">
        <f t="shared" si="6"/>
        <v>np</v>
      </c>
      <c r="Z27" s="5">
        <f t="shared" si="2"/>
        <v>0</v>
      </c>
      <c r="AA27" s="4" t="e">
        <f>VLOOKUP($C27,'[2]Men''s Epée'!$C$4:$U$91,AA$1-2,FALSE)</f>
        <v>#N/A</v>
      </c>
      <c r="AB27" s="52"/>
      <c r="AE27" s="54"/>
      <c r="AG27" s="25">
        <f t="shared" si="33"/>
        <v>209</v>
      </c>
      <c r="AH27" s="25">
        <f t="shared" si="34"/>
        <v>204</v>
      </c>
      <c r="AI27" s="25">
        <f t="shared" si="35"/>
        <v>0</v>
      </c>
      <c r="AJ27" s="25">
        <f t="shared" si="36"/>
        <v>0</v>
      </c>
      <c r="AK27" s="25">
        <f t="shared" si="37"/>
        <v>0</v>
      </c>
      <c r="AL27" s="25">
        <f t="shared" si="38"/>
        <v>0</v>
      </c>
      <c r="AM27" s="25">
        <f t="shared" si="39"/>
        <v>0</v>
      </c>
      <c r="AN27" s="25">
        <f t="shared" si="40"/>
        <v>0</v>
      </c>
      <c r="AO27" s="25">
        <f>IF(OR('[2]Men''s Epée'!$A$3=1,AB27&gt;0),ABS(AB27),0)</f>
        <v>0</v>
      </c>
      <c r="AP27" s="25">
        <f>IF(OR('[2]Men''s Epée'!$A$3=1,AC27&gt;0),ABS(AC27),0)</f>
        <v>0</v>
      </c>
      <c r="AQ27" s="25">
        <f>IF(OR('[2]Men''s Epée'!$A$3=1,AD27&gt;0),ABS(AD27),0)</f>
        <v>0</v>
      </c>
      <c r="AR27" s="25">
        <f>IF(OR('[2]Men''s Epée'!$A$3=1,AE27&gt;0),ABS(AE27),0)</f>
        <v>0</v>
      </c>
      <c r="AT27" s="25">
        <f t="shared" si="7"/>
        <v>209</v>
      </c>
      <c r="AU27" s="25">
        <f t="shared" si="8"/>
        <v>0</v>
      </c>
      <c r="AV27" s="25">
        <f t="shared" si="9"/>
        <v>0</v>
      </c>
      <c r="AW27" s="25">
        <f t="shared" si="10"/>
        <v>0</v>
      </c>
      <c r="AX27" s="25">
        <f>IF('[2]Men''s Epée'!$U$3=TRUE,Q27,0)</f>
        <v>0</v>
      </c>
      <c r="AY27" s="25">
        <f>IF('[2]Men''s Epée'!$V$3=TRUE,T27,0)</f>
        <v>0</v>
      </c>
      <c r="AZ27" s="25">
        <f>IF('[2]Men''s Epée'!$W$3=TRUE,W27,0)</f>
        <v>0</v>
      </c>
      <c r="BA27" s="25">
        <f t="shared" si="11"/>
        <v>0</v>
      </c>
      <c r="BB27" s="55">
        <f t="shared" si="12"/>
        <v>0</v>
      </c>
      <c r="BC27" s="55">
        <f t="shared" si="13"/>
        <v>0</v>
      </c>
      <c r="BD27" s="55">
        <f t="shared" si="14"/>
        <v>0</v>
      </c>
      <c r="BE27" s="55">
        <f t="shared" si="15"/>
        <v>0</v>
      </c>
      <c r="BF27" s="25">
        <f t="shared" si="16"/>
        <v>209</v>
      </c>
    </row>
    <row r="28" spans="1:58" ht="13.5" customHeight="1">
      <c r="A28" s="19" t="str">
        <f t="shared" si="0"/>
        <v>24T</v>
      </c>
      <c r="B28" s="19">
        <f t="shared" si="1"/>
      </c>
      <c r="C28" s="37" t="s">
        <v>80</v>
      </c>
      <c r="D28" s="25">
        <v>1983</v>
      </c>
      <c r="E28" s="21">
        <f>ROUND(F28+IF('[2]Men''s Epée'!$A$3=1,G28,0)+LARGE($AG28:$AR28,1)+LARGE($AG28:$AR28,2)+LARGE($AG28:$AR28,3)+LARGE($AG28:$AR28,4),0)</f>
        <v>413</v>
      </c>
      <c r="F28" s="22"/>
      <c r="G28" s="23"/>
      <c r="H28" s="23">
        <v>23</v>
      </c>
      <c r="I28" s="24">
        <f>IF(OR('[2]Men''s Epée'!$A$3=1,$AG$3=TRUE),IF(OR(H28&gt;=33,ISNUMBER(H28)=FALSE),0,VLOOKUP(H28,PointTable,I$3,TRUE)),0)</f>
        <v>204</v>
      </c>
      <c r="J28" s="23" t="s">
        <v>8</v>
      </c>
      <c r="K28" s="24">
        <f>IF(OR('[2]Men''s Epée'!$A$3=1,$AH$3=TRUE),IF(OR(J28&gt;=33,ISNUMBER(J28)=FALSE),0,VLOOKUP(J28,PointTable,K$3,TRUE)),0)</f>
        <v>0</v>
      </c>
      <c r="L28" s="23" t="s">
        <v>8</v>
      </c>
      <c r="M28" s="24">
        <f>IF(OR('[2]Men''s Epée'!$A$3=1,$AI$3=TRUE),IF(OR(L28&gt;=33,ISNUMBER(L28)=FALSE),0,VLOOKUP(L28,PointTable,M$3,TRUE)),0)</f>
        <v>0</v>
      </c>
      <c r="N28" s="23">
        <v>18</v>
      </c>
      <c r="O28" s="24">
        <f>IF(OR('[2]Men''s Epée'!$A$3=1,$AJ$3=TRUE),IF(OR(N28&gt;=33,ISNUMBER(N28)=FALSE),0,VLOOKUP(N28,PointTable,O$3,TRUE)),0)</f>
        <v>209</v>
      </c>
      <c r="P28" s="4" t="str">
        <f t="shared" si="3"/>
        <v>np</v>
      </c>
      <c r="Q28" s="5">
        <f>IF(OR('[2]Men's Epée'!$A$3=1,'[2]Men's Epée'!$U$3=TRUE),IF(OR(P28&gt;=$A$3,ISNUMBER(P28)=FALSE),0,VLOOKUP(P28,PointTable,Q$3,TRUE)),0)</f>
        <v>0</v>
      </c>
      <c r="R28" s="4" t="e">
        <f>VLOOKUP($C28,'[2]Men''s Epée'!$C$4:$U$91,R$1-2,FALSE)</f>
        <v>#N/A</v>
      </c>
      <c r="S28" s="4" t="str">
        <f t="shared" si="4"/>
        <v>np</v>
      </c>
      <c r="T28" s="5">
        <f>IF(OR('[2]Men's Epée'!$A$3=1,'[2]Men's Epée'!$V$3=TRUE),IF(OR(S28&gt;=$A$3,ISNUMBER(S28)=FALSE),0,VLOOKUP(S28,PointTable,T$3,TRUE)),0)</f>
        <v>0</v>
      </c>
      <c r="U28" s="4" t="e">
        <f>VLOOKUP($C28,'[2]Men''s Epée'!$C$4:$U$91,U$1-2,FALSE)</f>
        <v>#N/A</v>
      </c>
      <c r="V28" s="4" t="str">
        <f t="shared" si="5"/>
        <v>np</v>
      </c>
      <c r="W28" s="5">
        <f>IF(OR('[2]Men's Epée'!$A$3=1,'[2]Men's Epée'!$W$3=TRUE),IF(OR(V28&gt;=$A$3,ISNUMBER(V28)=FALSE),0,VLOOKUP(V28,PointTable,W$3,TRUE)),0)</f>
        <v>0</v>
      </c>
      <c r="X28" s="4" t="e">
        <f>VLOOKUP($C28,'[2]Men''s Epée'!$C$4:$U$91,X$1-2,FALSE)</f>
        <v>#N/A</v>
      </c>
      <c r="Y28" s="4" t="str">
        <f t="shared" si="6"/>
        <v>np</v>
      </c>
      <c r="Z28" s="5">
        <f t="shared" si="2"/>
        <v>0</v>
      </c>
      <c r="AA28" s="4" t="e">
        <f>VLOOKUP($C28,'[2]Men''s Epée'!$C$4:$U$91,AA$1-2,FALSE)</f>
        <v>#N/A</v>
      </c>
      <c r="AB28" s="52"/>
      <c r="AE28" s="54"/>
      <c r="AG28" s="25">
        <f t="shared" si="33"/>
        <v>204</v>
      </c>
      <c r="AH28" s="25">
        <f t="shared" si="34"/>
        <v>0</v>
      </c>
      <c r="AI28" s="25">
        <f t="shared" si="35"/>
        <v>0</v>
      </c>
      <c r="AJ28" s="25">
        <f t="shared" si="36"/>
        <v>209</v>
      </c>
      <c r="AK28" s="25">
        <f t="shared" si="37"/>
        <v>0</v>
      </c>
      <c r="AL28" s="25">
        <f t="shared" si="38"/>
        <v>0</v>
      </c>
      <c r="AM28" s="25">
        <f t="shared" si="39"/>
        <v>0</v>
      </c>
      <c r="AN28" s="25">
        <f t="shared" si="40"/>
        <v>0</v>
      </c>
      <c r="AO28" s="25">
        <f>IF(OR('[2]Men''s Epée'!$A$3=1,AB28&gt;0),ABS(AB28),0)</f>
        <v>0</v>
      </c>
      <c r="AP28" s="25">
        <f>IF(OR('[2]Men''s Epée'!$A$3=1,AC28&gt;0),ABS(AC28),0)</f>
        <v>0</v>
      </c>
      <c r="AQ28" s="25">
        <f>IF(OR('[2]Men''s Epée'!$A$3=1,AD28&gt;0),ABS(AD28),0)</f>
        <v>0</v>
      </c>
      <c r="AR28" s="25">
        <f>IF(OR('[2]Men''s Epée'!$A$3=1,AE28&gt;0),ABS(AE28),0)</f>
        <v>0</v>
      </c>
      <c r="AT28" s="25">
        <f t="shared" si="7"/>
        <v>204</v>
      </c>
      <c r="AU28" s="25">
        <f t="shared" si="8"/>
        <v>0</v>
      </c>
      <c r="AV28" s="25">
        <f t="shared" si="9"/>
        <v>0</v>
      </c>
      <c r="AW28" s="25">
        <f t="shared" si="10"/>
        <v>0</v>
      </c>
      <c r="AX28" s="25">
        <f>IF('[2]Men''s Epée'!$U$3=TRUE,Q28,0)</f>
        <v>0</v>
      </c>
      <c r="AY28" s="25">
        <f>IF('[2]Men''s Epée'!$V$3=TRUE,T28,0)</f>
        <v>0</v>
      </c>
      <c r="AZ28" s="25">
        <f>IF('[2]Men''s Epée'!$W$3=TRUE,W28,0)</f>
        <v>0</v>
      </c>
      <c r="BA28" s="25">
        <f t="shared" si="11"/>
        <v>0</v>
      </c>
      <c r="BB28" s="55">
        <f t="shared" si="12"/>
        <v>0</v>
      </c>
      <c r="BC28" s="55">
        <f t="shared" si="13"/>
        <v>0</v>
      </c>
      <c r="BD28" s="55">
        <f t="shared" si="14"/>
        <v>0</v>
      </c>
      <c r="BE28" s="55">
        <f t="shared" si="15"/>
        <v>0</v>
      </c>
      <c r="BF28" s="25">
        <f t="shared" si="16"/>
        <v>204</v>
      </c>
    </row>
    <row r="29" spans="1:58" ht="13.5" customHeight="1">
      <c r="A29" s="19" t="str">
        <f t="shared" si="0"/>
        <v>26</v>
      </c>
      <c r="B29" s="19">
        <f t="shared" si="1"/>
      </c>
      <c r="C29" s="37" t="s">
        <v>81</v>
      </c>
      <c r="D29" s="25">
        <v>1982</v>
      </c>
      <c r="E29" s="21">
        <f>ROUND(F29+IF('[2]Men''s Epée'!$A$3=1,G29,0)+LARGE($AG29:$AR29,1)+LARGE($AG29:$AR29,2)+LARGE($AG29:$AR29,3)+LARGE($AG29:$AR29,4),0)</f>
        <v>412</v>
      </c>
      <c r="F29" s="22"/>
      <c r="G29" s="23"/>
      <c r="H29" s="23" t="s">
        <v>8</v>
      </c>
      <c r="I29" s="24">
        <f>IF(OR('[2]Men''s Epée'!$A$3=1,$AG$3=TRUE),IF(OR(H29&gt;=33,ISNUMBER(H29)=FALSE),0,VLOOKUP(H29,PointTable,I$3,TRUE)),0)</f>
        <v>0</v>
      </c>
      <c r="J29" s="23">
        <v>21</v>
      </c>
      <c r="K29" s="24">
        <f>IF(OR('[2]Men''s Epée'!$A$3=1,$AH$3=TRUE),IF(OR(J29&gt;=33,ISNUMBER(J29)=FALSE),0,VLOOKUP(J29,PointTable,K$3,TRUE)),0)</f>
        <v>206</v>
      </c>
      <c r="L29" s="23" t="s">
        <v>8</v>
      </c>
      <c r="M29" s="24">
        <f>IF(OR('[2]Men''s Epée'!$A$3=1,$AI$3=TRUE),IF(OR(L29&gt;=33,ISNUMBER(L29)=FALSE),0,VLOOKUP(L29,PointTable,M$3,TRUE)),0)</f>
        <v>0</v>
      </c>
      <c r="N29" s="23">
        <v>21</v>
      </c>
      <c r="O29" s="24">
        <f>IF(OR('[2]Men''s Epée'!$A$3=1,$AJ$3=TRUE),IF(OR(N29&gt;=33,ISNUMBER(N29)=FALSE),0,VLOOKUP(N29,PointTable,O$3,TRUE)),0)</f>
        <v>206</v>
      </c>
      <c r="P29" s="4" t="str">
        <f t="shared" si="3"/>
        <v>np</v>
      </c>
      <c r="Q29" s="5">
        <f>IF(OR('[2]Men's Epée'!$A$3=1,'[2]Men's Epée'!$U$3=TRUE),IF(OR(P29&gt;=$A$3,ISNUMBER(P29)=FALSE),0,VLOOKUP(P29,PointTable,Q$3,TRUE)),0)</f>
        <v>0</v>
      </c>
      <c r="R29" s="4" t="e">
        <f>VLOOKUP($C29,'[2]Men''s Epée'!$C$4:$U$91,R$1-2,FALSE)</f>
        <v>#N/A</v>
      </c>
      <c r="S29" s="4" t="str">
        <f t="shared" si="4"/>
        <v>np</v>
      </c>
      <c r="T29" s="5">
        <f>IF(OR('[2]Men's Epée'!$A$3=1,'[2]Men's Epée'!$V$3=TRUE),IF(OR(S29&gt;=$A$3,ISNUMBER(S29)=FALSE),0,VLOOKUP(S29,PointTable,T$3,TRUE)),0)</f>
        <v>0</v>
      </c>
      <c r="U29" s="4" t="e">
        <f>VLOOKUP($C29,'[2]Men''s Epée'!$C$4:$U$91,U$1-2,FALSE)</f>
        <v>#N/A</v>
      </c>
      <c r="V29" s="4" t="str">
        <f t="shared" si="5"/>
        <v>np</v>
      </c>
      <c r="W29" s="5">
        <f>IF(OR('[2]Men's Epée'!$A$3=1,'[2]Men's Epée'!$W$3=TRUE),IF(OR(V29&gt;=$A$3,ISNUMBER(V29)=FALSE),0,VLOOKUP(V29,PointTable,W$3,TRUE)),0)</f>
        <v>0</v>
      </c>
      <c r="X29" s="4" t="e">
        <f>VLOOKUP($C29,'[2]Men''s Epée'!$C$4:$U$91,X$1-2,FALSE)</f>
        <v>#N/A</v>
      </c>
      <c r="Y29" s="4" t="str">
        <f t="shared" si="6"/>
        <v>np</v>
      </c>
      <c r="Z29" s="5">
        <f t="shared" si="2"/>
        <v>0</v>
      </c>
      <c r="AA29" s="4" t="e">
        <f>VLOOKUP($C29,'[2]Men''s Epée'!$C$4:$U$91,AA$1-2,FALSE)</f>
        <v>#N/A</v>
      </c>
      <c r="AB29" s="52"/>
      <c r="AE29" s="54"/>
      <c r="AG29" s="25">
        <f t="shared" si="33"/>
        <v>0</v>
      </c>
      <c r="AH29" s="25">
        <f t="shared" si="34"/>
        <v>206</v>
      </c>
      <c r="AI29" s="25">
        <f t="shared" si="35"/>
        <v>0</v>
      </c>
      <c r="AJ29" s="25">
        <f t="shared" si="36"/>
        <v>206</v>
      </c>
      <c r="AK29" s="25">
        <f t="shared" si="37"/>
        <v>0</v>
      </c>
      <c r="AL29" s="25">
        <f t="shared" si="38"/>
        <v>0</v>
      </c>
      <c r="AM29" s="25">
        <f t="shared" si="39"/>
        <v>0</v>
      </c>
      <c r="AN29" s="25">
        <f t="shared" si="40"/>
        <v>0</v>
      </c>
      <c r="AO29" s="25">
        <f>IF(OR('[2]Men''s Epée'!$A$3=1,AB29&gt;0),ABS(AB29),0)</f>
        <v>0</v>
      </c>
      <c r="AP29" s="25">
        <f>IF(OR('[2]Men''s Epée'!$A$3=1,AC29&gt;0),ABS(AC29),0)</f>
        <v>0</v>
      </c>
      <c r="AQ29" s="25">
        <f>IF(OR('[2]Men''s Epée'!$A$3=1,AD29&gt;0),ABS(AD29),0)</f>
        <v>0</v>
      </c>
      <c r="AR29" s="25">
        <f>IF(OR('[2]Men''s Epée'!$A$3=1,AE29&gt;0),ABS(AE29),0)</f>
        <v>0</v>
      </c>
      <c r="AT29" s="25">
        <f aca="true" t="shared" si="41" ref="AT29:AT35">IF(AG$3=TRUE,I29,0)</f>
        <v>0</v>
      </c>
      <c r="AU29" s="25">
        <f aca="true" t="shared" si="42" ref="AU29:AU35">IF(AH$3=TRUE,K29,0)</f>
        <v>0</v>
      </c>
      <c r="AV29" s="25">
        <f aca="true" t="shared" si="43" ref="AV29:AV35">IF(AI$3=TRUE,M29,0)</f>
        <v>0</v>
      </c>
      <c r="AW29" s="25">
        <f aca="true" t="shared" si="44" ref="AW29:AW35">IF(AJ$3=TRUE,O29,0)</f>
        <v>0</v>
      </c>
      <c r="AX29" s="25">
        <f>IF('[2]Men''s Epée'!$U$3=TRUE,Q29,0)</f>
        <v>0</v>
      </c>
      <c r="AY29" s="25">
        <f>IF('[2]Men''s Epée'!$V$3=TRUE,T29,0)</f>
        <v>0</v>
      </c>
      <c r="AZ29" s="25">
        <f>IF('[2]Men''s Epée'!$W$3=TRUE,W29,0)</f>
        <v>0</v>
      </c>
      <c r="BA29" s="25">
        <f t="shared" si="11"/>
        <v>0</v>
      </c>
      <c r="BB29" s="55">
        <f aca="true" t="shared" si="45" ref="BB29:BB35">MAX(AB29,0)</f>
        <v>0</v>
      </c>
      <c r="BC29" s="55">
        <f aca="true" t="shared" si="46" ref="BC29:BC35">MAX(AC29,0)</f>
        <v>0</v>
      </c>
      <c r="BD29" s="55">
        <f aca="true" t="shared" si="47" ref="BD29:BD35">MAX(AD29,0)</f>
        <v>0</v>
      </c>
      <c r="BE29" s="55">
        <f aca="true" t="shared" si="48" ref="BE29:BE35">MAX(AE29,0)</f>
        <v>0</v>
      </c>
      <c r="BF29" s="25">
        <f aca="true" t="shared" si="49" ref="BF29:BF35">F29+LARGE(AT29:BE29,1)+LARGE(AT29:BE29,2)+LARGE(AT29:BE29,3)+LARGE(AT29:BE29,4)</f>
        <v>0</v>
      </c>
    </row>
    <row r="30" spans="1:58" ht="13.5" customHeight="1">
      <c r="A30" s="19" t="str">
        <f t="shared" si="0"/>
        <v>27</v>
      </c>
      <c r="B30" s="19">
        <f t="shared" si="1"/>
      </c>
      <c r="C30" s="37" t="s">
        <v>129</v>
      </c>
      <c r="D30" s="25">
        <v>1983</v>
      </c>
      <c r="E30" s="21">
        <f>ROUND(F30+IF('[2]Men''s Epée'!$A$3=1,G30,0)+LARGE($AG30:$AR30,1)+LARGE($AG30:$AR30,2)+LARGE($AG30:$AR30,3)+LARGE($AG30:$AR30,4),0)</f>
        <v>381</v>
      </c>
      <c r="F30" s="22"/>
      <c r="G30" s="23"/>
      <c r="H30" s="23" t="s">
        <v>8</v>
      </c>
      <c r="I30" s="24">
        <f>IF(OR('[2]Men''s Epée'!$A$3=1,$AG$3=TRUE),IF(OR(H30&gt;=33,ISNUMBER(H30)=FALSE),0,VLOOKUP(H30,PointTable,I$3,TRUE)),0)</f>
        <v>0</v>
      </c>
      <c r="J30" s="23" t="s">
        <v>8</v>
      </c>
      <c r="K30" s="24">
        <f>IF(OR('[2]Men''s Epée'!$A$3=1,$AH$3=TRUE),IF(OR(J30&gt;=33,ISNUMBER(J30)=FALSE),0,VLOOKUP(J30,PointTable,K$3,TRUE)),0)</f>
        <v>0</v>
      </c>
      <c r="L30" s="23">
        <v>17</v>
      </c>
      <c r="M30" s="24">
        <f>IF(OR('[2]Men''s Epée'!$A$3=1,$AI$3=TRUE),IF(OR(L30&gt;=33,ISNUMBER(L30)=FALSE),0,VLOOKUP(L30,PointTable,M$3,TRUE)),0)</f>
        <v>210</v>
      </c>
      <c r="N30" s="23">
        <v>26</v>
      </c>
      <c r="O30" s="24">
        <f>IF(OR('[2]Men''s Epée'!$A$3=1,$AJ$3=TRUE),IF(OR(N30&gt;=33,ISNUMBER(N30)=FALSE),0,VLOOKUP(N30,PointTable,O$3,TRUE)),0)</f>
        <v>171</v>
      </c>
      <c r="P30" s="4" t="str">
        <f t="shared" si="3"/>
        <v>np</v>
      </c>
      <c r="Q30" s="5">
        <f>IF(OR('[2]Men's Epée'!$A$3=1,'[2]Men's Epée'!$U$3=TRUE),IF(OR(P30&gt;=$A$3,ISNUMBER(P30)=FALSE),0,VLOOKUP(P30,PointTable,Q$3,TRUE)),0)</f>
        <v>0</v>
      </c>
      <c r="R30" s="4" t="e">
        <f>VLOOKUP($C30,'[2]Men''s Epée'!$C$4:$U$91,R$1-2,FALSE)</f>
        <v>#N/A</v>
      </c>
      <c r="S30" s="4" t="str">
        <f t="shared" si="4"/>
        <v>np</v>
      </c>
      <c r="T30" s="5">
        <f>IF(OR('[2]Men's Epée'!$A$3=1,'[2]Men's Epée'!$V$3=TRUE),IF(OR(S30&gt;=$A$3,ISNUMBER(S30)=FALSE),0,VLOOKUP(S30,PointTable,T$3,TRUE)),0)</f>
        <v>0</v>
      </c>
      <c r="U30" s="4" t="e">
        <f>VLOOKUP($C30,'[2]Men''s Epée'!$C$4:$U$91,U$1-2,FALSE)</f>
        <v>#N/A</v>
      </c>
      <c r="V30" s="4" t="str">
        <f t="shared" si="5"/>
        <v>np</v>
      </c>
      <c r="W30" s="5">
        <f>IF(OR('[2]Men's Epée'!$A$3=1,'[2]Men's Epée'!$W$3=TRUE),IF(OR(V30&gt;=$A$3,ISNUMBER(V30)=FALSE),0,VLOOKUP(V30,PointTable,W$3,TRUE)),0)</f>
        <v>0</v>
      </c>
      <c r="X30" s="4" t="e">
        <f>VLOOKUP($C30,'[2]Men''s Epée'!$C$4:$U$91,X$1-2,FALSE)</f>
        <v>#N/A</v>
      </c>
      <c r="Y30" s="4" t="str">
        <f t="shared" si="6"/>
        <v>np</v>
      </c>
      <c r="Z30" s="5">
        <f t="shared" si="2"/>
        <v>0</v>
      </c>
      <c r="AA30" s="4" t="e">
        <f>VLOOKUP($C30,'[2]Men''s Epée'!$C$4:$U$91,AA$1-2,FALSE)</f>
        <v>#N/A</v>
      </c>
      <c r="AB30" s="52"/>
      <c r="AE30" s="54"/>
      <c r="AG30" s="25">
        <f t="shared" si="33"/>
        <v>0</v>
      </c>
      <c r="AH30" s="25">
        <f t="shared" si="34"/>
        <v>0</v>
      </c>
      <c r="AI30" s="25">
        <f t="shared" si="35"/>
        <v>210</v>
      </c>
      <c r="AJ30" s="25">
        <f t="shared" si="36"/>
        <v>171</v>
      </c>
      <c r="AK30" s="25">
        <f t="shared" si="37"/>
        <v>0</v>
      </c>
      <c r="AL30" s="25">
        <f t="shared" si="38"/>
        <v>0</v>
      </c>
      <c r="AM30" s="25">
        <f t="shared" si="39"/>
        <v>0</v>
      </c>
      <c r="AN30" s="25">
        <f t="shared" si="40"/>
        <v>0</v>
      </c>
      <c r="AO30" s="25">
        <f>IF(OR('[2]Men''s Epée'!$A$3=1,AB30&gt;0),ABS(AB30),0)</f>
        <v>0</v>
      </c>
      <c r="AP30" s="25">
        <f>IF(OR('[2]Men''s Epée'!$A$3=1,AC30&gt;0),ABS(AC30),0)</f>
        <v>0</v>
      </c>
      <c r="AQ30" s="25">
        <f>IF(OR('[2]Men''s Epée'!$A$3=1,AD30&gt;0),ABS(AD30),0)</f>
        <v>0</v>
      </c>
      <c r="AR30" s="25">
        <f>IF(OR('[2]Men''s Epée'!$A$3=1,AE30&gt;0),ABS(AE30),0)</f>
        <v>0</v>
      </c>
      <c r="AT30" s="25">
        <f t="shared" si="41"/>
        <v>0</v>
      </c>
      <c r="AU30" s="25">
        <f t="shared" si="42"/>
        <v>0</v>
      </c>
      <c r="AV30" s="25">
        <f t="shared" si="43"/>
        <v>0</v>
      </c>
      <c r="AW30" s="25">
        <f t="shared" si="44"/>
        <v>0</v>
      </c>
      <c r="AX30" s="25">
        <f>IF('[2]Men''s Epée'!$U$3=TRUE,Q30,0)</f>
        <v>0</v>
      </c>
      <c r="AY30" s="25">
        <f>IF('[2]Men''s Epée'!$V$3=TRUE,T30,0)</f>
        <v>0</v>
      </c>
      <c r="AZ30" s="25">
        <f>IF('[2]Men''s Epée'!$W$3=TRUE,W30,0)</f>
        <v>0</v>
      </c>
      <c r="BA30" s="25">
        <f t="shared" si="11"/>
        <v>0</v>
      </c>
      <c r="BB30" s="55">
        <f t="shared" si="45"/>
        <v>0</v>
      </c>
      <c r="BC30" s="55">
        <f t="shared" si="46"/>
        <v>0</v>
      </c>
      <c r="BD30" s="55">
        <f t="shared" si="47"/>
        <v>0</v>
      </c>
      <c r="BE30" s="55">
        <f t="shared" si="48"/>
        <v>0</v>
      </c>
      <c r="BF30" s="25">
        <f t="shared" si="49"/>
        <v>0</v>
      </c>
    </row>
    <row r="31" spans="1:58" ht="13.5" customHeight="1">
      <c r="A31" s="19" t="str">
        <f t="shared" si="0"/>
        <v>28</v>
      </c>
      <c r="B31" s="19">
        <f t="shared" si="1"/>
      </c>
      <c r="C31" s="37" t="s">
        <v>66</v>
      </c>
      <c r="D31" s="25">
        <v>1983</v>
      </c>
      <c r="E31" s="21">
        <f>ROUND(F31+IF('[2]Men''s Epée'!$A$3=1,G31,0)+LARGE($AG31:$AR31,1)+LARGE($AG31:$AR31,2)+LARGE($AG31:$AR31,3)+LARGE($AG31:$AR31,4),0)</f>
        <v>375</v>
      </c>
      <c r="F31" s="22"/>
      <c r="G31" s="23"/>
      <c r="H31" s="23" t="s">
        <v>8</v>
      </c>
      <c r="I31" s="24">
        <f>IF(OR('[2]Men''s Epée'!$A$3=1,$AG$3=TRUE),IF(OR(H31&gt;=33,ISNUMBER(H31)=FALSE),0,VLOOKUP(H31,PointTable,I$3,TRUE)),0)</f>
        <v>0</v>
      </c>
      <c r="J31" s="23" t="s">
        <v>8</v>
      </c>
      <c r="K31" s="24">
        <f>IF(OR('[2]Men''s Epée'!$A$3=1,$AH$3=TRUE),IF(OR(J31&gt;=33,ISNUMBER(J31)=FALSE),0,VLOOKUP(J31,PointTable,K$3,TRUE)),0)</f>
        <v>0</v>
      </c>
      <c r="L31" s="23">
        <v>29</v>
      </c>
      <c r="M31" s="24">
        <f>IF(OR('[2]Men''s Epée'!$A$3=1,$AI$3=TRUE),IF(OR(L31&gt;=33,ISNUMBER(L31)=FALSE),0,VLOOKUP(L31,PointTable,M$3,TRUE)),0)</f>
        <v>168</v>
      </c>
      <c r="N31" s="23">
        <v>20</v>
      </c>
      <c r="O31" s="24">
        <f>IF(OR('[2]Men''s Epée'!$A$3=1,$AJ$3=TRUE),IF(OR(N31&gt;=33,ISNUMBER(N31)=FALSE),0,VLOOKUP(N31,PointTable,O$3,TRUE)),0)</f>
        <v>207</v>
      </c>
      <c r="P31" s="4" t="str">
        <f t="shared" si="3"/>
        <v>np</v>
      </c>
      <c r="Q31" s="5">
        <f>IF(OR('[2]Men's Epée'!$A$3=1,'[2]Men's Epée'!$U$3=TRUE),IF(OR(P31&gt;=$A$3,ISNUMBER(P31)=FALSE),0,VLOOKUP(P31,PointTable,Q$3,TRUE)),0)</f>
        <v>0</v>
      </c>
      <c r="R31" s="4" t="e">
        <f>VLOOKUP($C31,'[2]Men''s Epée'!$C$4:$U$91,R$1-2,FALSE)</f>
        <v>#N/A</v>
      </c>
      <c r="S31" s="4" t="str">
        <f t="shared" si="4"/>
        <v>np</v>
      </c>
      <c r="T31" s="5">
        <f>IF(OR('[2]Men's Epée'!$A$3=1,'[2]Men's Epée'!$V$3=TRUE),IF(OR(S31&gt;=$A$3,ISNUMBER(S31)=FALSE),0,VLOOKUP(S31,PointTable,T$3,TRUE)),0)</f>
        <v>0</v>
      </c>
      <c r="U31" s="4" t="e">
        <f>VLOOKUP($C31,'[2]Men''s Epée'!$C$4:$U$91,U$1-2,FALSE)</f>
        <v>#N/A</v>
      </c>
      <c r="V31" s="4" t="str">
        <f t="shared" si="5"/>
        <v>np</v>
      </c>
      <c r="W31" s="5">
        <f>IF(OR('[2]Men's Epée'!$A$3=1,'[2]Men's Epée'!$W$3=TRUE),IF(OR(V31&gt;=$A$3,ISNUMBER(V31)=FALSE),0,VLOOKUP(V31,PointTable,W$3,TRUE)),0)</f>
        <v>0</v>
      </c>
      <c r="X31" s="4" t="e">
        <f>VLOOKUP($C31,'[2]Men''s Epée'!$C$4:$U$91,X$1-2,FALSE)</f>
        <v>#N/A</v>
      </c>
      <c r="Y31" s="4" t="str">
        <f t="shared" si="6"/>
        <v>np</v>
      </c>
      <c r="Z31" s="5">
        <f t="shared" si="2"/>
        <v>0</v>
      </c>
      <c r="AA31" s="4" t="e">
        <f>VLOOKUP($C31,'[2]Men''s Epée'!$C$4:$U$91,AA$1-2,FALSE)</f>
        <v>#N/A</v>
      </c>
      <c r="AB31" s="52"/>
      <c r="AE31" s="54"/>
      <c r="AG31" s="25">
        <f t="shared" si="33"/>
        <v>0</v>
      </c>
      <c r="AH31" s="25">
        <f t="shared" si="34"/>
        <v>0</v>
      </c>
      <c r="AI31" s="25">
        <f t="shared" si="35"/>
        <v>168</v>
      </c>
      <c r="AJ31" s="25">
        <f t="shared" si="36"/>
        <v>207</v>
      </c>
      <c r="AK31" s="25">
        <f t="shared" si="37"/>
        <v>0</v>
      </c>
      <c r="AL31" s="25">
        <f t="shared" si="38"/>
        <v>0</v>
      </c>
      <c r="AM31" s="25">
        <f t="shared" si="39"/>
        <v>0</v>
      </c>
      <c r="AN31" s="25">
        <f t="shared" si="40"/>
        <v>0</v>
      </c>
      <c r="AO31" s="25">
        <f>IF(OR('[2]Men''s Epée'!$A$3=1,AB31&gt;0),ABS(AB31),0)</f>
        <v>0</v>
      </c>
      <c r="AP31" s="25">
        <f>IF(OR('[2]Men''s Epée'!$A$3=1,AC31&gt;0),ABS(AC31),0)</f>
        <v>0</v>
      </c>
      <c r="AQ31" s="25">
        <f>IF(OR('[2]Men''s Epée'!$A$3=1,AD31&gt;0),ABS(AD31),0)</f>
        <v>0</v>
      </c>
      <c r="AR31" s="25">
        <f>IF(OR('[2]Men''s Epée'!$A$3=1,AE31&gt;0),ABS(AE31),0)</f>
        <v>0</v>
      </c>
      <c r="AT31" s="25">
        <f t="shared" si="41"/>
        <v>0</v>
      </c>
      <c r="AU31" s="25">
        <f t="shared" si="42"/>
        <v>0</v>
      </c>
      <c r="AV31" s="25">
        <f t="shared" si="43"/>
        <v>0</v>
      </c>
      <c r="AW31" s="25">
        <f t="shared" si="44"/>
        <v>0</v>
      </c>
      <c r="AX31" s="25">
        <f>IF('[2]Men''s Epée'!$U$3=TRUE,Q31,0)</f>
        <v>0</v>
      </c>
      <c r="AY31" s="25">
        <f>IF('[2]Men''s Epée'!$V$3=TRUE,T31,0)</f>
        <v>0</v>
      </c>
      <c r="AZ31" s="25">
        <f>IF('[2]Men''s Epée'!$W$3=TRUE,W31,0)</f>
        <v>0</v>
      </c>
      <c r="BA31" s="25">
        <f t="shared" si="11"/>
        <v>0</v>
      </c>
      <c r="BB31" s="55">
        <f t="shared" si="45"/>
        <v>0</v>
      </c>
      <c r="BC31" s="55">
        <f t="shared" si="46"/>
        <v>0</v>
      </c>
      <c r="BD31" s="55">
        <f t="shared" si="47"/>
        <v>0</v>
      </c>
      <c r="BE31" s="55">
        <f t="shared" si="48"/>
        <v>0</v>
      </c>
      <c r="BF31" s="25">
        <f t="shared" si="49"/>
        <v>0</v>
      </c>
    </row>
    <row r="32" spans="1:58" ht="13.5" customHeight="1">
      <c r="A32" s="19" t="str">
        <f t="shared" si="0"/>
        <v>29</v>
      </c>
      <c r="B32" s="19" t="str">
        <f t="shared" si="1"/>
        <v>#</v>
      </c>
      <c r="C32" s="37" t="s">
        <v>265</v>
      </c>
      <c r="D32" s="25">
        <v>1985</v>
      </c>
      <c r="E32" s="21">
        <f>ROUND(F32+IF('[2]Men''s Epée'!$A$3=1,G32,0)+LARGE($AG32:$AR32,1)+LARGE($AG32:$AR32,2)+LARGE($AG32:$AR32,3)+LARGE($AG32:$AR32,4),0)</f>
        <v>373</v>
      </c>
      <c r="F32" s="22"/>
      <c r="G32" s="23"/>
      <c r="H32" s="23">
        <v>20</v>
      </c>
      <c r="I32" s="24">
        <f>IF(OR('[2]Men''s Epée'!$A$3=1,$AG$3=TRUE),IF(OR(H32&gt;=33,ISNUMBER(H32)=FALSE),0,VLOOKUP(H32,PointTable,I$3,TRUE)),0)</f>
        <v>207</v>
      </c>
      <c r="J32" s="23" t="s">
        <v>8</v>
      </c>
      <c r="K32" s="24">
        <f>IF(OR('[2]Men''s Epée'!$A$3=1,$AH$3=TRUE),IF(OR(J32&gt;=33,ISNUMBER(J32)=FALSE),0,VLOOKUP(J32,PointTable,K$3,TRUE)),0)</f>
        <v>0</v>
      </c>
      <c r="L32" s="23" t="s">
        <v>8</v>
      </c>
      <c r="M32" s="24">
        <f>IF(OR('[2]Men''s Epée'!$A$3=1,$AI$3=TRUE),IF(OR(L32&gt;=33,ISNUMBER(L32)=FALSE),0,VLOOKUP(L32,PointTable,M$3,TRUE)),0)</f>
        <v>0</v>
      </c>
      <c r="N32" s="23">
        <v>31</v>
      </c>
      <c r="O32" s="24">
        <f>IF(OR('[2]Men''s Epée'!$A$3=1,$AJ$3=TRUE),IF(OR(N32&gt;=33,ISNUMBER(N32)=FALSE),0,VLOOKUP(N32,PointTable,O$3,TRUE)),0)</f>
        <v>166</v>
      </c>
      <c r="P32" s="4" t="str">
        <f t="shared" si="3"/>
        <v>np</v>
      </c>
      <c r="Q32" s="5">
        <f>IF(OR('[2]Men's Epée'!$A$3=1,'[2]Men's Epée'!$U$3=TRUE),IF(OR(P32&gt;=$A$3,ISNUMBER(P32)=FALSE),0,VLOOKUP(P32,PointTable,Q$3,TRUE)),0)</f>
        <v>0</v>
      </c>
      <c r="R32" s="4" t="e">
        <f>VLOOKUP($C32,'[2]Men''s Epée'!$C$4:$U$91,R$1-2,FALSE)</f>
        <v>#N/A</v>
      </c>
      <c r="S32" s="4" t="str">
        <f t="shared" si="4"/>
        <v>np</v>
      </c>
      <c r="T32" s="5">
        <f>IF(OR('[2]Men's Epée'!$A$3=1,'[2]Men's Epée'!$V$3=TRUE),IF(OR(S32&gt;=$A$3,ISNUMBER(S32)=FALSE),0,VLOOKUP(S32,PointTable,T$3,TRUE)),0)</f>
        <v>0</v>
      </c>
      <c r="U32" s="4" t="e">
        <f>VLOOKUP($C32,'[2]Men''s Epée'!$C$4:$U$91,U$1-2,FALSE)</f>
        <v>#N/A</v>
      </c>
      <c r="V32" s="4" t="str">
        <f t="shared" si="5"/>
        <v>np</v>
      </c>
      <c r="W32" s="5">
        <f>IF(OR('[2]Men's Epée'!$A$3=1,'[2]Men's Epée'!$W$3=TRUE),IF(OR(V32&gt;=$A$3,ISNUMBER(V32)=FALSE),0,VLOOKUP(V32,PointTable,W$3,TRUE)),0)</f>
        <v>0</v>
      </c>
      <c r="X32" s="4" t="e">
        <f>VLOOKUP($C32,'[2]Men''s Epée'!$C$4:$U$91,X$1-2,FALSE)</f>
        <v>#N/A</v>
      </c>
      <c r="Y32" s="4" t="str">
        <f t="shared" si="6"/>
        <v>np</v>
      </c>
      <c r="Z32" s="5">
        <f t="shared" si="2"/>
        <v>0</v>
      </c>
      <c r="AA32" s="4" t="e">
        <f>VLOOKUP($C32,'[2]Men''s Epée'!$C$4:$U$91,AA$1-2,FALSE)</f>
        <v>#N/A</v>
      </c>
      <c r="AB32" s="52"/>
      <c r="AE32" s="54"/>
      <c r="AG32" s="25">
        <f>I32</f>
        <v>207</v>
      </c>
      <c r="AH32" s="25">
        <f>K32</f>
        <v>0</v>
      </c>
      <c r="AI32" s="25">
        <f>M32</f>
        <v>0</v>
      </c>
      <c r="AJ32" s="25">
        <f>O32</f>
        <v>166</v>
      </c>
      <c r="AK32" s="25">
        <f>Q32</f>
        <v>0</v>
      </c>
      <c r="AL32" s="25">
        <f>T32</f>
        <v>0</v>
      </c>
      <c r="AM32" s="25">
        <f>W32</f>
        <v>0</v>
      </c>
      <c r="AN32" s="25">
        <f>Z32</f>
        <v>0</v>
      </c>
      <c r="AO32" s="25">
        <f>IF(OR('[2]Men''s Epée'!$A$3=1,AB32&gt;0),ABS(AB32),0)</f>
        <v>0</v>
      </c>
      <c r="AP32" s="25">
        <f>IF(OR('[2]Men''s Epée'!$A$3=1,AC32&gt;0),ABS(AC32),0)</f>
        <v>0</v>
      </c>
      <c r="AQ32" s="25">
        <f>IF(OR('[2]Men''s Epée'!$A$3=1,AD32&gt;0),ABS(AD32),0)</f>
        <v>0</v>
      </c>
      <c r="AR32" s="25">
        <f>IF(OR('[2]Men''s Epée'!$A$3=1,AE32&gt;0),ABS(AE32),0)</f>
        <v>0</v>
      </c>
      <c r="AT32" s="25">
        <f t="shared" si="41"/>
        <v>207</v>
      </c>
      <c r="AU32" s="25">
        <f t="shared" si="42"/>
        <v>0</v>
      </c>
      <c r="AV32" s="25">
        <f t="shared" si="43"/>
        <v>0</v>
      </c>
      <c r="AW32" s="25">
        <f t="shared" si="44"/>
        <v>0</v>
      </c>
      <c r="AX32" s="25">
        <f>IF('[2]Men''s Epée'!$U$3=TRUE,Q32,0)</f>
        <v>0</v>
      </c>
      <c r="AY32" s="25">
        <f>IF('[2]Men''s Epée'!$V$3=TRUE,T32,0)</f>
        <v>0</v>
      </c>
      <c r="AZ32" s="25">
        <f>IF('[2]Men''s Epée'!$W$3=TRUE,W32,0)</f>
        <v>0</v>
      </c>
      <c r="BA32" s="25">
        <f>Z32</f>
        <v>0</v>
      </c>
      <c r="BB32" s="55">
        <f t="shared" si="45"/>
        <v>0</v>
      </c>
      <c r="BC32" s="55">
        <f t="shared" si="46"/>
        <v>0</v>
      </c>
      <c r="BD32" s="55">
        <f t="shared" si="47"/>
        <v>0</v>
      </c>
      <c r="BE32" s="55">
        <f t="shared" si="48"/>
        <v>0</v>
      </c>
      <c r="BF32" s="25">
        <f t="shared" si="49"/>
        <v>207</v>
      </c>
    </row>
    <row r="33" spans="1:58" ht="13.5" customHeight="1">
      <c r="A33" s="19" t="str">
        <f t="shared" si="0"/>
        <v>30T</v>
      </c>
      <c r="B33" s="19" t="str">
        <f t="shared" si="1"/>
        <v>#</v>
      </c>
      <c r="C33" s="37" t="s">
        <v>348</v>
      </c>
      <c r="D33" s="25">
        <v>1985</v>
      </c>
      <c r="E33" s="21">
        <f>ROUND(F33+IF('[2]Men''s Epée'!$A$3=1,G33,0)+LARGE($AG33:$AR33,1)+LARGE($AG33:$AR33,2)+LARGE($AG33:$AR33,3)+LARGE($AG33:$AR33,4),0)</f>
        <v>319</v>
      </c>
      <c r="F33" s="22"/>
      <c r="G33" s="23"/>
      <c r="H33" s="23">
        <v>11</v>
      </c>
      <c r="I33" s="24">
        <f>IF(OR('[2]Men''s Epée'!$A$3=1,$AG$3=TRUE),IF(OR(H33&gt;=33,ISNUMBER(H33)=FALSE),0,VLOOKUP(H33,PointTable,I$3,TRUE)),0)</f>
        <v>319</v>
      </c>
      <c r="J33" s="23" t="s">
        <v>8</v>
      </c>
      <c r="K33" s="24">
        <f>IF(OR('[2]Men''s Epée'!$A$3=1,$AH$3=TRUE),IF(OR(J33&gt;=33,ISNUMBER(J33)=FALSE),0,VLOOKUP(J33,PointTable,K$3,TRUE)),0)</f>
        <v>0</v>
      </c>
      <c r="L33" s="23" t="s">
        <v>8</v>
      </c>
      <c r="M33" s="24">
        <f>IF(OR('[2]Men''s Epée'!$A$3=1,$AI$3=TRUE),IF(OR(L33&gt;=33,ISNUMBER(L33)=FALSE),0,VLOOKUP(L33,PointTable,M$3,TRUE)),0)</f>
        <v>0</v>
      </c>
      <c r="N33" s="23" t="s">
        <v>8</v>
      </c>
      <c r="O33" s="24">
        <f>IF(OR('[2]Men''s Epée'!$A$3=1,$AJ$3=TRUE),IF(OR(N33&gt;=33,ISNUMBER(N33)=FALSE),0,VLOOKUP(N33,PointTable,O$3,TRUE)),0)</f>
        <v>0</v>
      </c>
      <c r="P33" s="4" t="str">
        <f t="shared" si="3"/>
        <v>np</v>
      </c>
      <c r="Q33" s="5">
        <f>IF(OR('[2]Men's Epée'!$A$3=1,'[2]Men's Epée'!$U$3=TRUE),IF(OR(P33&gt;=$A$3,ISNUMBER(P33)=FALSE),0,VLOOKUP(P33,PointTable,Q$3,TRUE)),0)</f>
        <v>0</v>
      </c>
      <c r="R33" s="4" t="e">
        <f>VLOOKUP($C33,'[2]Men''s Epée'!$C$4:$U$91,R$1-2,FALSE)</f>
        <v>#N/A</v>
      </c>
      <c r="S33" s="4" t="str">
        <f t="shared" si="4"/>
        <v>np</v>
      </c>
      <c r="T33" s="5">
        <f>IF(OR('[2]Men's Epée'!$A$3=1,'[2]Men's Epée'!$V$3=TRUE),IF(OR(S33&gt;=$A$3,ISNUMBER(S33)=FALSE),0,VLOOKUP(S33,PointTable,T$3,TRUE)),0)</f>
        <v>0</v>
      </c>
      <c r="U33" s="4" t="e">
        <f>VLOOKUP($C33,'[2]Men''s Epée'!$C$4:$U$91,U$1-2,FALSE)</f>
        <v>#N/A</v>
      </c>
      <c r="V33" s="4" t="str">
        <f t="shared" si="5"/>
        <v>np</v>
      </c>
      <c r="W33" s="5">
        <f>IF(OR('[2]Men's Epée'!$A$3=1,'[2]Men's Epée'!$W$3=TRUE),IF(OR(V33&gt;=$A$3,ISNUMBER(V33)=FALSE),0,VLOOKUP(V33,PointTable,W$3,TRUE)),0)</f>
        <v>0</v>
      </c>
      <c r="X33" s="4" t="e">
        <f>VLOOKUP($C33,'[2]Men''s Epée'!$C$4:$U$91,X$1-2,FALSE)</f>
        <v>#N/A</v>
      </c>
      <c r="Y33" s="4" t="str">
        <f t="shared" si="6"/>
        <v>np</v>
      </c>
      <c r="Z33" s="5">
        <f t="shared" si="2"/>
        <v>0</v>
      </c>
      <c r="AA33" s="4" t="e">
        <f>VLOOKUP($C33,'[2]Men''s Epée'!$C$4:$U$91,AA$1-2,FALSE)</f>
        <v>#N/A</v>
      </c>
      <c r="AB33" s="52"/>
      <c r="AE33" s="54"/>
      <c r="AG33" s="25">
        <f>I33</f>
        <v>319</v>
      </c>
      <c r="AH33" s="25">
        <f>K33</f>
        <v>0</v>
      </c>
      <c r="AI33" s="25">
        <f>M33</f>
        <v>0</v>
      </c>
      <c r="AJ33" s="25">
        <f>O33</f>
        <v>0</v>
      </c>
      <c r="AK33" s="25">
        <f>Q33</f>
        <v>0</v>
      </c>
      <c r="AL33" s="25">
        <f>T33</f>
        <v>0</v>
      </c>
      <c r="AM33" s="25">
        <f>W33</f>
        <v>0</v>
      </c>
      <c r="AN33" s="25">
        <f>Z33</f>
        <v>0</v>
      </c>
      <c r="AO33" s="25">
        <f>IF(OR('[2]Men''s Epée'!$A$3=1,AB33&gt;0),ABS(AB33),0)</f>
        <v>0</v>
      </c>
      <c r="AP33" s="25">
        <f>IF(OR('[2]Men''s Epée'!$A$3=1,AC33&gt;0),ABS(AC33),0)</f>
        <v>0</v>
      </c>
      <c r="AQ33" s="25">
        <f>IF(OR('[2]Men''s Epée'!$A$3=1,AD33&gt;0),ABS(AD33),0)</f>
        <v>0</v>
      </c>
      <c r="AR33" s="25">
        <f>IF(OR('[2]Men''s Epée'!$A$3=1,AE33&gt;0),ABS(AE33),0)</f>
        <v>0</v>
      </c>
      <c r="AT33" s="25">
        <f t="shared" si="41"/>
        <v>319</v>
      </c>
      <c r="AU33" s="25">
        <f t="shared" si="42"/>
        <v>0</v>
      </c>
      <c r="AV33" s="25">
        <f t="shared" si="43"/>
        <v>0</v>
      </c>
      <c r="AW33" s="25">
        <f t="shared" si="44"/>
        <v>0</v>
      </c>
      <c r="AX33" s="25">
        <f>IF('[2]Men''s Epée'!$U$3=TRUE,Q33,0)</f>
        <v>0</v>
      </c>
      <c r="AY33" s="25">
        <f>IF('[2]Men''s Epée'!$V$3=TRUE,T33,0)</f>
        <v>0</v>
      </c>
      <c r="AZ33" s="25">
        <f>IF('[2]Men''s Epée'!$W$3=TRUE,W33,0)</f>
        <v>0</v>
      </c>
      <c r="BA33" s="25">
        <f>Z33</f>
        <v>0</v>
      </c>
      <c r="BB33" s="55">
        <f t="shared" si="45"/>
        <v>0</v>
      </c>
      <c r="BC33" s="55">
        <f t="shared" si="46"/>
        <v>0</v>
      </c>
      <c r="BD33" s="55">
        <f t="shared" si="47"/>
        <v>0</v>
      </c>
      <c r="BE33" s="55">
        <f t="shared" si="48"/>
        <v>0</v>
      </c>
      <c r="BF33" s="25">
        <f t="shared" si="49"/>
        <v>319</v>
      </c>
    </row>
    <row r="34" spans="1:58" ht="13.5" customHeight="1">
      <c r="A34" s="19" t="str">
        <f t="shared" si="0"/>
        <v>30T</v>
      </c>
      <c r="B34" s="19" t="str">
        <f t="shared" si="1"/>
        <v>#</v>
      </c>
      <c r="C34" s="37" t="s">
        <v>183</v>
      </c>
      <c r="D34" s="25">
        <v>1985</v>
      </c>
      <c r="E34" s="21">
        <f>ROUND(F34+IF('[2]Men''s Epée'!$A$3=1,G34,0)+LARGE($AG34:$AR34,1)+LARGE($AG34:$AR34,2)+LARGE($AG34:$AR34,3)+LARGE($AG34:$AR34,4),0)</f>
        <v>319</v>
      </c>
      <c r="F34" s="22"/>
      <c r="G34" s="23"/>
      <c r="H34" s="23" t="s">
        <v>8</v>
      </c>
      <c r="I34" s="24">
        <f>IF(OR('[2]Men''s Epée'!$A$3=1,$AG$3=TRUE),IF(OR(H34&gt;=33,ISNUMBER(H34)=FALSE),0,VLOOKUP(H34,PointTable,I$3,TRUE)),0)</f>
        <v>0</v>
      </c>
      <c r="J34" s="23">
        <v>11</v>
      </c>
      <c r="K34" s="24">
        <f>IF(OR('[2]Men''s Epée'!$A$3=1,$AH$3=TRUE),IF(OR(J34&gt;=33,ISNUMBER(J34)=FALSE),0,VLOOKUP(J34,PointTable,K$3,TRUE)),0)</f>
        <v>319</v>
      </c>
      <c r="L34" s="23" t="s">
        <v>8</v>
      </c>
      <c r="M34" s="24">
        <f>IF(OR('[2]Men''s Epée'!$A$3=1,$AI$3=TRUE),IF(OR(L34&gt;=33,ISNUMBER(L34)=FALSE),0,VLOOKUP(L34,PointTable,M$3,TRUE)),0)</f>
        <v>0</v>
      </c>
      <c r="N34" s="23" t="s">
        <v>8</v>
      </c>
      <c r="O34" s="24">
        <f>IF(OR('[2]Men''s Epée'!$A$3=1,$AJ$3=TRUE),IF(OR(N34&gt;=33,ISNUMBER(N34)=FALSE),0,VLOOKUP(N34,PointTable,O$3,TRUE)),0)</f>
        <v>0</v>
      </c>
      <c r="P34" s="4" t="str">
        <f t="shared" si="3"/>
        <v>np</v>
      </c>
      <c r="Q34" s="5">
        <f>IF(OR('[2]Men's Epée'!$A$3=1,'[2]Men's Epée'!$U$3=TRUE),IF(OR(P34&gt;=$A$3,ISNUMBER(P34)=FALSE),0,VLOOKUP(P34,PointTable,Q$3,TRUE)),0)</f>
        <v>0</v>
      </c>
      <c r="R34" s="4" t="e">
        <f>VLOOKUP($C34,'[2]Men''s Epée'!$C$4:$U$91,R$1-2,FALSE)</f>
        <v>#N/A</v>
      </c>
      <c r="S34" s="4" t="str">
        <f t="shared" si="4"/>
        <v>np</v>
      </c>
      <c r="T34" s="5">
        <f>IF(OR('[2]Men's Epée'!$A$3=1,'[2]Men's Epée'!$V$3=TRUE),IF(OR(S34&gt;=$A$3,ISNUMBER(S34)=FALSE),0,VLOOKUP(S34,PointTable,T$3,TRUE)),0)</f>
        <v>0</v>
      </c>
      <c r="U34" s="4" t="e">
        <f>VLOOKUP($C34,'[2]Men''s Epée'!$C$4:$U$91,U$1-2,FALSE)</f>
        <v>#N/A</v>
      </c>
      <c r="V34" s="4" t="str">
        <f t="shared" si="5"/>
        <v>np</v>
      </c>
      <c r="W34" s="5">
        <f>IF(OR('[2]Men's Epée'!$A$3=1,'[2]Men's Epée'!$W$3=TRUE),IF(OR(V34&gt;=$A$3,ISNUMBER(V34)=FALSE),0,VLOOKUP(V34,PointTable,W$3,TRUE)),0)</f>
        <v>0</v>
      </c>
      <c r="X34" s="4" t="e">
        <f>VLOOKUP($C34,'[2]Men''s Epée'!$C$4:$U$91,X$1-2,FALSE)</f>
        <v>#N/A</v>
      </c>
      <c r="Y34" s="4" t="str">
        <f t="shared" si="6"/>
        <v>np</v>
      </c>
      <c r="Z34" s="5">
        <f t="shared" si="2"/>
        <v>0</v>
      </c>
      <c r="AA34" s="4" t="e">
        <f>VLOOKUP($C34,'[2]Men''s Epée'!$C$4:$U$91,AA$1-2,FALSE)</f>
        <v>#N/A</v>
      </c>
      <c r="AB34" s="52"/>
      <c r="AE34" s="54"/>
      <c r="AG34" s="25">
        <f>I34</f>
        <v>0</v>
      </c>
      <c r="AH34" s="25">
        <f>K34</f>
        <v>319</v>
      </c>
      <c r="AI34" s="25">
        <f>M34</f>
        <v>0</v>
      </c>
      <c r="AJ34" s="25">
        <f>O34</f>
        <v>0</v>
      </c>
      <c r="AK34" s="25">
        <f>Q34</f>
        <v>0</v>
      </c>
      <c r="AL34" s="25">
        <f>T34</f>
        <v>0</v>
      </c>
      <c r="AM34" s="25">
        <f>W34</f>
        <v>0</v>
      </c>
      <c r="AN34" s="25">
        <f>Z34</f>
        <v>0</v>
      </c>
      <c r="AO34" s="25">
        <f>IF(OR('[2]Men''s Epée'!$A$3=1,AB34&gt;0),ABS(AB34),0)</f>
        <v>0</v>
      </c>
      <c r="AP34" s="25">
        <f>IF(OR('[2]Men''s Epée'!$A$3=1,AC34&gt;0),ABS(AC34),0)</f>
        <v>0</v>
      </c>
      <c r="AQ34" s="25">
        <f>IF(OR('[2]Men''s Epée'!$A$3=1,AD34&gt;0),ABS(AD34),0)</f>
        <v>0</v>
      </c>
      <c r="AR34" s="25">
        <f>IF(OR('[2]Men''s Epée'!$A$3=1,AE34&gt;0),ABS(AE34),0)</f>
        <v>0</v>
      </c>
      <c r="AT34" s="25">
        <f t="shared" si="41"/>
        <v>0</v>
      </c>
      <c r="AU34" s="25">
        <f t="shared" si="42"/>
        <v>0</v>
      </c>
      <c r="AV34" s="25">
        <f t="shared" si="43"/>
        <v>0</v>
      </c>
      <c r="AW34" s="25">
        <f t="shared" si="44"/>
        <v>0</v>
      </c>
      <c r="AX34" s="25">
        <f>IF('[2]Men''s Epée'!$U$3=TRUE,Q34,0)</f>
        <v>0</v>
      </c>
      <c r="AY34" s="25">
        <f>IF('[2]Men''s Epée'!$V$3=TRUE,T34,0)</f>
        <v>0</v>
      </c>
      <c r="AZ34" s="25">
        <f>IF('[2]Men''s Epée'!$W$3=TRUE,W34,0)</f>
        <v>0</v>
      </c>
      <c r="BA34" s="25">
        <f>Z34</f>
        <v>0</v>
      </c>
      <c r="BB34" s="55">
        <f t="shared" si="45"/>
        <v>0</v>
      </c>
      <c r="BC34" s="55">
        <f t="shared" si="46"/>
        <v>0</v>
      </c>
      <c r="BD34" s="55">
        <f t="shared" si="47"/>
        <v>0</v>
      </c>
      <c r="BE34" s="55">
        <f t="shared" si="48"/>
        <v>0</v>
      </c>
      <c r="BF34" s="25">
        <f t="shared" si="49"/>
        <v>0</v>
      </c>
    </row>
    <row r="35" spans="1:58" ht="13.5" customHeight="1">
      <c r="A35" s="19" t="str">
        <f t="shared" si="0"/>
        <v>32</v>
      </c>
      <c r="B35" s="19" t="str">
        <f t="shared" si="1"/>
        <v>#</v>
      </c>
      <c r="C35" s="37" t="s">
        <v>349</v>
      </c>
      <c r="D35" s="25">
        <v>1985</v>
      </c>
      <c r="E35" s="21">
        <f>ROUND(F35+IF('[2]Men''s Epée'!$A$3=1,G35,0)+LARGE($AG35:$AR35,1)+LARGE($AG35:$AR35,2)+LARGE($AG35:$AR35,3)+LARGE($AG35:$AR35,4),0)</f>
        <v>318</v>
      </c>
      <c r="F35" s="22"/>
      <c r="G35" s="23"/>
      <c r="H35" s="23">
        <v>12</v>
      </c>
      <c r="I35" s="24">
        <f>IF(OR('[2]Men''s Epée'!$A$3=1,$AG$3=TRUE),IF(OR(H35&gt;=33,ISNUMBER(H35)=FALSE),0,VLOOKUP(H35,PointTable,I$3,TRUE)),0)</f>
        <v>318</v>
      </c>
      <c r="J35" s="23" t="s">
        <v>8</v>
      </c>
      <c r="K35" s="24">
        <f>IF(OR('[2]Men''s Epée'!$A$3=1,$AH$3=TRUE),IF(OR(J35&gt;=33,ISNUMBER(J35)=FALSE),0,VLOOKUP(J35,PointTable,K$3,TRUE)),0)</f>
        <v>0</v>
      </c>
      <c r="L35" s="23" t="s">
        <v>8</v>
      </c>
      <c r="M35" s="24">
        <f>IF(OR('[2]Men''s Epée'!$A$3=1,$AI$3=TRUE),IF(OR(L35&gt;=33,ISNUMBER(L35)=FALSE),0,VLOOKUP(L35,PointTable,M$3,TRUE)),0)</f>
        <v>0</v>
      </c>
      <c r="N35" s="23" t="s">
        <v>8</v>
      </c>
      <c r="O35" s="24">
        <f>IF(OR('[2]Men''s Epée'!$A$3=1,$AJ$3=TRUE),IF(OR(N35&gt;=33,ISNUMBER(N35)=FALSE),0,VLOOKUP(N35,PointTable,O$3,TRUE)),0)</f>
        <v>0</v>
      </c>
      <c r="P35" s="4" t="str">
        <f t="shared" si="3"/>
        <v>np</v>
      </c>
      <c r="Q35" s="5">
        <f>IF(OR('[2]Men's Epée'!$A$3=1,'[2]Men's Epée'!$U$3=TRUE),IF(OR(P35&gt;=$A$3,ISNUMBER(P35)=FALSE),0,VLOOKUP(P35,PointTable,Q$3,TRUE)),0)</f>
        <v>0</v>
      </c>
      <c r="R35" s="4" t="e">
        <f>VLOOKUP($C35,'[2]Men''s Epée'!$C$4:$U$91,R$1-2,FALSE)</f>
        <v>#N/A</v>
      </c>
      <c r="S35" s="4" t="str">
        <f t="shared" si="4"/>
        <v>np</v>
      </c>
      <c r="T35" s="5">
        <f>IF(OR('[2]Men's Epée'!$A$3=1,'[2]Men's Epée'!$V$3=TRUE),IF(OR(S35&gt;=$A$3,ISNUMBER(S35)=FALSE),0,VLOOKUP(S35,PointTable,T$3,TRUE)),0)</f>
        <v>0</v>
      </c>
      <c r="U35" s="4" t="e">
        <f>VLOOKUP($C35,'[2]Men''s Epée'!$C$4:$U$91,U$1-2,FALSE)</f>
        <v>#N/A</v>
      </c>
      <c r="V35" s="4" t="str">
        <f t="shared" si="5"/>
        <v>np</v>
      </c>
      <c r="W35" s="5">
        <f>IF(OR('[2]Men's Epée'!$A$3=1,'[2]Men's Epée'!$W$3=TRUE),IF(OR(V35&gt;=$A$3,ISNUMBER(V35)=FALSE),0,VLOOKUP(V35,PointTable,W$3,TRUE)),0)</f>
        <v>0</v>
      </c>
      <c r="X35" s="4" t="e">
        <f>VLOOKUP($C35,'[2]Men''s Epée'!$C$4:$U$91,X$1-2,FALSE)</f>
        <v>#N/A</v>
      </c>
      <c r="Y35" s="4" t="str">
        <f t="shared" si="6"/>
        <v>np</v>
      </c>
      <c r="Z35" s="5">
        <f t="shared" si="2"/>
        <v>0</v>
      </c>
      <c r="AA35" s="4" t="e">
        <f>VLOOKUP($C35,'[2]Men''s Epée'!$C$4:$U$91,AA$1-2,FALSE)</f>
        <v>#N/A</v>
      </c>
      <c r="AB35" s="52"/>
      <c r="AE35" s="54"/>
      <c r="AG35" s="25">
        <f>I35</f>
        <v>318</v>
      </c>
      <c r="AH35" s="25">
        <f>K35</f>
        <v>0</v>
      </c>
      <c r="AI35" s="25">
        <f>M35</f>
        <v>0</v>
      </c>
      <c r="AJ35" s="25">
        <f>O35</f>
        <v>0</v>
      </c>
      <c r="AK35" s="25">
        <f>Q35</f>
        <v>0</v>
      </c>
      <c r="AL35" s="25">
        <f>T35</f>
        <v>0</v>
      </c>
      <c r="AM35" s="25">
        <f>W35</f>
        <v>0</v>
      </c>
      <c r="AN35" s="25">
        <f>Z35</f>
        <v>0</v>
      </c>
      <c r="AO35" s="25">
        <f>IF(OR('[2]Men''s Epée'!$A$3=1,AB35&gt;0),ABS(AB35),0)</f>
        <v>0</v>
      </c>
      <c r="AP35" s="25">
        <f>IF(OR('[2]Men''s Epée'!$A$3=1,AC35&gt;0),ABS(AC35),0)</f>
        <v>0</v>
      </c>
      <c r="AQ35" s="25">
        <f>IF(OR('[2]Men''s Epée'!$A$3=1,AD35&gt;0),ABS(AD35),0)</f>
        <v>0</v>
      </c>
      <c r="AR35" s="25">
        <f>IF(OR('[2]Men''s Epée'!$A$3=1,AE35&gt;0),ABS(AE35),0)</f>
        <v>0</v>
      </c>
      <c r="AT35" s="25">
        <f t="shared" si="41"/>
        <v>318</v>
      </c>
      <c r="AU35" s="25">
        <f t="shared" si="42"/>
        <v>0</v>
      </c>
      <c r="AV35" s="25">
        <f t="shared" si="43"/>
        <v>0</v>
      </c>
      <c r="AW35" s="25">
        <f t="shared" si="44"/>
        <v>0</v>
      </c>
      <c r="AX35" s="25">
        <f>IF('[2]Men''s Epée'!$U$3=TRUE,Q35,0)</f>
        <v>0</v>
      </c>
      <c r="AY35" s="25">
        <f>IF('[2]Men''s Epée'!$V$3=TRUE,T35,0)</f>
        <v>0</v>
      </c>
      <c r="AZ35" s="25">
        <f>IF('[2]Men''s Epée'!$W$3=TRUE,W35,0)</f>
        <v>0</v>
      </c>
      <c r="BA35" s="25">
        <f>Z35</f>
        <v>0</v>
      </c>
      <c r="BB35" s="55">
        <f t="shared" si="45"/>
        <v>0</v>
      </c>
      <c r="BC35" s="55">
        <f t="shared" si="46"/>
        <v>0</v>
      </c>
      <c r="BD35" s="55">
        <f t="shared" si="47"/>
        <v>0</v>
      </c>
      <c r="BE35" s="55">
        <f t="shared" si="48"/>
        <v>0</v>
      </c>
      <c r="BF35" s="25">
        <f t="shared" si="49"/>
        <v>318</v>
      </c>
    </row>
    <row r="36" spans="1:58" ht="13.5" customHeight="1">
      <c r="A36" s="19" t="str">
        <f aca="true" t="shared" si="50" ref="A36:A58">IF(E36=0,"",IF(E36=E35,A35,ROW()-3&amp;IF(E36=E37,"T","")))</f>
        <v>33</v>
      </c>
      <c r="B36" s="19">
        <f aca="true" t="shared" si="51" ref="B36:B58">IF(D36&gt;=CadetCutoff,"#","")</f>
      </c>
      <c r="C36" s="37" t="s">
        <v>350</v>
      </c>
      <c r="D36" s="25">
        <v>1984</v>
      </c>
      <c r="E36" s="21">
        <f>ROUND(F36+IF('[2]Men''s Epée'!$A$3=1,G36,0)+LARGE($AG36:$AR36,1)+LARGE($AG36:$AR36,2)+LARGE($AG36:$AR36,3)+LARGE($AG36:$AR36,4),0)</f>
        <v>303</v>
      </c>
      <c r="F36" s="22"/>
      <c r="G36" s="23"/>
      <c r="H36" s="23">
        <v>13</v>
      </c>
      <c r="I36" s="24">
        <f>IF(OR('[2]Men''s Epée'!$A$3=1,$AG$3=TRUE),IF(OR(H36&gt;=33,ISNUMBER(H36)=FALSE),0,VLOOKUP(H36,PointTable,I$3,TRUE)),0)</f>
        <v>303</v>
      </c>
      <c r="J36" s="23" t="s">
        <v>8</v>
      </c>
      <c r="K36" s="24">
        <f>IF(OR('[2]Men''s Epée'!$A$3=1,$AH$3=TRUE),IF(OR(J36&gt;=33,ISNUMBER(J36)=FALSE),0,VLOOKUP(J36,PointTable,K$3,TRUE)),0)</f>
        <v>0</v>
      </c>
      <c r="L36" s="23" t="s">
        <v>8</v>
      </c>
      <c r="M36" s="24">
        <f>IF(OR('[2]Men''s Epée'!$A$3=1,$AI$3=TRUE),IF(OR(L36&gt;=33,ISNUMBER(L36)=FALSE),0,VLOOKUP(L36,PointTable,M$3,TRUE)),0)</f>
        <v>0</v>
      </c>
      <c r="N36" s="23" t="s">
        <v>8</v>
      </c>
      <c r="O36" s="24">
        <f>IF(OR('[2]Men''s Epée'!$A$3=1,$AJ$3=TRUE),IF(OR(N36&gt;=33,ISNUMBER(N36)=FALSE),0,VLOOKUP(N36,PointTable,O$3,TRUE)),0)</f>
        <v>0</v>
      </c>
      <c r="P36" s="4" t="str">
        <f>IF(ISERROR(R36),"np",R36)</f>
        <v>np</v>
      </c>
      <c r="Q36" s="5">
        <f>IF(OR('[2]Men's Epée'!$A$3=1,'[2]Men's Epée'!$U$3=TRUE),IF(OR(P36&gt;=$A$3,ISNUMBER(P36)=FALSE),0,VLOOKUP(P36,PointTable,Q$3,TRUE)),0)</f>
        <v>0</v>
      </c>
      <c r="R36" s="4" t="e">
        <f>VLOOKUP($C36,'[2]Men''s Epée'!$C$4:$U$91,R$1-2,FALSE)</f>
        <v>#N/A</v>
      </c>
      <c r="S36" s="4" t="str">
        <f>IF(ISERROR(U36),"np",U36)</f>
        <v>np</v>
      </c>
      <c r="T36" s="5">
        <f>IF(OR('[2]Men's Epée'!$A$3=1,'[2]Men's Epée'!$V$3=TRUE),IF(OR(S36&gt;=$A$3,ISNUMBER(S36)=FALSE),0,VLOOKUP(S36,PointTable,T$3,TRUE)),0)</f>
        <v>0</v>
      </c>
      <c r="U36" s="4" t="e">
        <f>VLOOKUP($C36,'[2]Men''s Epée'!$C$4:$U$91,U$1-2,FALSE)</f>
        <v>#N/A</v>
      </c>
      <c r="V36" s="4" t="str">
        <f>IF(ISERROR(X36),"np",X36)</f>
        <v>np</v>
      </c>
      <c r="W36" s="5">
        <f>IF(OR('[2]Men's Epée'!$A$3=1,'[2]Men's Epée'!$W$3=TRUE),IF(OR(V36&gt;=$A$3,ISNUMBER(V36)=FALSE),0,VLOOKUP(V36,PointTable,W$3,TRUE)),0)</f>
        <v>0</v>
      </c>
      <c r="X36" s="4" t="e">
        <f>VLOOKUP($C36,'[2]Men''s Epée'!$C$4:$U$91,X$1-2,FALSE)</f>
        <v>#N/A</v>
      </c>
      <c r="Y36" s="4" t="str">
        <f>IF(ISERROR(AA36),"np",AA36)</f>
        <v>np</v>
      </c>
      <c r="Z36" s="5">
        <f t="shared" si="2"/>
        <v>0</v>
      </c>
      <c r="AA36" s="4" t="e">
        <f>VLOOKUP($C36,'[2]Men''s Epée'!$C$4:$U$91,AA$1-2,FALSE)</f>
        <v>#N/A</v>
      </c>
      <c r="AB36" s="52"/>
      <c r="AE36" s="54"/>
      <c r="AG36" s="25">
        <f aca="true" t="shared" si="52" ref="AG36:AG58">I36</f>
        <v>303</v>
      </c>
      <c r="AH36" s="25">
        <f aca="true" t="shared" si="53" ref="AH36:AH58">K36</f>
        <v>0</v>
      </c>
      <c r="AI36" s="25">
        <f aca="true" t="shared" si="54" ref="AI36:AI58">M36</f>
        <v>0</v>
      </c>
      <c r="AJ36" s="25">
        <f aca="true" t="shared" si="55" ref="AJ36:AJ58">O36</f>
        <v>0</v>
      </c>
      <c r="AK36" s="25">
        <f aca="true" t="shared" si="56" ref="AK36:AK58">Q36</f>
        <v>0</v>
      </c>
      <c r="AL36" s="25">
        <f aca="true" t="shared" si="57" ref="AL36:AL58">T36</f>
        <v>0</v>
      </c>
      <c r="AM36" s="25">
        <f aca="true" t="shared" si="58" ref="AM36:AM58">W36</f>
        <v>0</v>
      </c>
      <c r="AN36" s="25">
        <f aca="true" t="shared" si="59" ref="AN36:AN58">Z36</f>
        <v>0</v>
      </c>
      <c r="AO36" s="25">
        <f>IF(OR('[2]Men''s Epée'!$A$3=1,AB36&gt;0),ABS(AB36),0)</f>
        <v>0</v>
      </c>
      <c r="AP36" s="25">
        <f>IF(OR('[2]Men''s Epée'!$A$3=1,AC36&gt;0),ABS(AC36),0)</f>
        <v>0</v>
      </c>
      <c r="AQ36" s="25">
        <f>IF(OR('[2]Men''s Epée'!$A$3=1,AD36&gt;0),ABS(AD36),0)</f>
        <v>0</v>
      </c>
      <c r="AR36" s="25">
        <f>IF(OR('[2]Men''s Epée'!$A$3=1,AE36&gt;0),ABS(AE36),0)</f>
        <v>0</v>
      </c>
      <c r="AT36" s="25">
        <f aca="true" t="shared" si="60" ref="AT36:AT58">IF(AG$3=TRUE,I36,0)</f>
        <v>303</v>
      </c>
      <c r="AU36" s="25">
        <f aca="true" t="shared" si="61" ref="AU36:AU58">IF(AH$3=TRUE,K36,0)</f>
        <v>0</v>
      </c>
      <c r="AV36" s="25">
        <f aca="true" t="shared" si="62" ref="AV36:AV58">IF(AI$3=TRUE,M36,0)</f>
        <v>0</v>
      </c>
      <c r="AW36" s="25">
        <f aca="true" t="shared" si="63" ref="AW36:AW58">IF(AJ$3=TRUE,O36,0)</f>
        <v>0</v>
      </c>
      <c r="AX36" s="25">
        <f>IF('[2]Men''s Epée'!$U$3=TRUE,Q36,0)</f>
        <v>0</v>
      </c>
      <c r="AY36" s="25">
        <f>IF('[2]Men''s Epée'!$V$3=TRUE,T36,0)</f>
        <v>0</v>
      </c>
      <c r="AZ36" s="25">
        <f>IF('[2]Men''s Epée'!$W$3=TRUE,W36,0)</f>
        <v>0</v>
      </c>
      <c r="BA36" s="25">
        <f aca="true" t="shared" si="64" ref="BA36:BA58">Z36</f>
        <v>0</v>
      </c>
      <c r="BB36" s="55">
        <f aca="true" t="shared" si="65" ref="BB36:BB58">MAX(AB36,0)</f>
        <v>0</v>
      </c>
      <c r="BC36" s="55">
        <f aca="true" t="shared" si="66" ref="BC36:BC58">MAX(AC36,0)</f>
        <v>0</v>
      </c>
      <c r="BD36" s="55">
        <f aca="true" t="shared" si="67" ref="BD36:BD58">MAX(AD36,0)</f>
        <v>0</v>
      </c>
      <c r="BE36" s="55">
        <f aca="true" t="shared" si="68" ref="BE36:BE58">MAX(AE36,0)</f>
        <v>0</v>
      </c>
      <c r="BF36" s="25">
        <f aca="true" t="shared" si="69" ref="BF36:BF58">F36+LARGE(AT36:BE36,1)+LARGE(AT36:BE36,2)+LARGE(AT36:BE36,3)+LARGE(AT36:BE36,4)</f>
        <v>303</v>
      </c>
    </row>
    <row r="37" spans="1:58" ht="13.5" customHeight="1">
      <c r="A37" s="19" t="str">
        <f t="shared" si="50"/>
        <v>34</v>
      </c>
      <c r="B37" s="19">
        <f t="shared" si="51"/>
      </c>
      <c r="C37" s="37" t="s">
        <v>230</v>
      </c>
      <c r="D37" s="25">
        <v>1982</v>
      </c>
      <c r="E37" s="21">
        <f>ROUND(F37+IF('[2]Men''s Epée'!$A$3=1,G37,0)+LARGE($AG37:$AR37,1)+LARGE($AG37:$AR37,2)+LARGE($AG37:$AR37,3)+LARGE($AG37:$AR37,4),0)</f>
        <v>301</v>
      </c>
      <c r="F37" s="22"/>
      <c r="G37" s="23"/>
      <c r="H37" s="23" t="s">
        <v>8</v>
      </c>
      <c r="I37" s="24">
        <f>IF(OR('[2]Men''s Epée'!$A$3=1,$AG$3=TRUE),IF(OR(H37&gt;=33,ISNUMBER(H37)=FALSE),0,VLOOKUP(H37,PointTable,I$3,TRUE)),0)</f>
        <v>0</v>
      </c>
      <c r="J37" s="23" t="s">
        <v>8</v>
      </c>
      <c r="K37" s="24">
        <f>IF(OR('[2]Men''s Epée'!$A$3=1,$AH$3=TRUE),IF(OR(J37&gt;=33,ISNUMBER(J37)=FALSE),0,VLOOKUP(J37,PointTable,K$3,TRUE)),0)</f>
        <v>0</v>
      </c>
      <c r="L37" s="23">
        <v>15</v>
      </c>
      <c r="M37" s="24">
        <f>IF(OR('[2]Men''s Epée'!$A$3=1,$AI$3=TRUE),IF(OR(L37&gt;=33,ISNUMBER(L37)=FALSE),0,VLOOKUP(L37,PointTable,M$3,TRUE)),0)</f>
        <v>301</v>
      </c>
      <c r="N37" s="23" t="s">
        <v>8</v>
      </c>
      <c r="O37" s="24">
        <f>IF(OR('[2]Men''s Epée'!$A$3=1,$AJ$3=TRUE),IF(OR(N37&gt;=33,ISNUMBER(N37)=FALSE),0,VLOOKUP(N37,PointTable,O$3,TRUE)),0)</f>
        <v>0</v>
      </c>
      <c r="P37" s="4" t="str">
        <f>IF(ISERROR(R37),"np",R37)</f>
        <v>np</v>
      </c>
      <c r="Q37" s="5">
        <f>IF(OR('[2]Men's Epée'!$A$3=1,'[2]Men's Epée'!$U$3=TRUE),IF(OR(P37&gt;=$A$3,ISNUMBER(P37)=FALSE),0,VLOOKUP(P37,PointTable,Q$3,TRUE)),0)</f>
        <v>0</v>
      </c>
      <c r="R37" s="4" t="e">
        <f>VLOOKUP($C37,'[2]Men''s Epée'!$C$4:$U$91,R$1-2,FALSE)</f>
        <v>#N/A</v>
      </c>
      <c r="S37" s="4" t="str">
        <f>IF(ISERROR(U37),"np",U37)</f>
        <v>np</v>
      </c>
      <c r="T37" s="5">
        <f>IF(OR('[2]Men's Epée'!$A$3=1,'[2]Men's Epée'!$V$3=TRUE),IF(OR(S37&gt;=$A$3,ISNUMBER(S37)=FALSE),0,VLOOKUP(S37,PointTable,T$3,TRUE)),0)</f>
        <v>0</v>
      </c>
      <c r="U37" s="4" t="e">
        <f>VLOOKUP($C37,'[2]Men''s Epée'!$C$4:$U$91,U$1-2,FALSE)</f>
        <v>#N/A</v>
      </c>
      <c r="V37" s="4" t="str">
        <f>IF(ISERROR(X37),"np",X37)</f>
        <v>np</v>
      </c>
      <c r="W37" s="5">
        <f>IF(OR('[2]Men's Epée'!$A$3=1,'[2]Men's Epée'!$W$3=TRUE),IF(OR(V37&gt;=$A$3,ISNUMBER(V37)=FALSE),0,VLOOKUP(V37,PointTable,W$3,TRUE)),0)</f>
        <v>0</v>
      </c>
      <c r="X37" s="4" t="e">
        <f>VLOOKUP($C37,'[2]Men''s Epée'!$C$4:$U$91,X$1-2,FALSE)</f>
        <v>#N/A</v>
      </c>
      <c r="Y37" s="4" t="str">
        <f>IF(ISERROR(AA37),"np",AA37)</f>
        <v>np</v>
      </c>
      <c r="Z37" s="5">
        <f t="shared" si="2"/>
        <v>0</v>
      </c>
      <c r="AA37" s="4" t="e">
        <f>VLOOKUP($C37,'[2]Men''s Epée'!$C$4:$U$91,AA$1-2,FALSE)</f>
        <v>#N/A</v>
      </c>
      <c r="AB37" s="52"/>
      <c r="AE37" s="54"/>
      <c r="AG37" s="25">
        <f t="shared" si="52"/>
        <v>0</v>
      </c>
      <c r="AH37" s="25">
        <f t="shared" si="53"/>
        <v>0</v>
      </c>
      <c r="AI37" s="25">
        <f t="shared" si="54"/>
        <v>301</v>
      </c>
      <c r="AJ37" s="25">
        <f t="shared" si="55"/>
        <v>0</v>
      </c>
      <c r="AK37" s="25">
        <f t="shared" si="56"/>
        <v>0</v>
      </c>
      <c r="AL37" s="25">
        <f t="shared" si="57"/>
        <v>0</v>
      </c>
      <c r="AM37" s="25">
        <f t="shared" si="58"/>
        <v>0</v>
      </c>
      <c r="AN37" s="25">
        <f t="shared" si="59"/>
        <v>0</v>
      </c>
      <c r="AO37" s="25">
        <f>IF(OR('[2]Men''s Epée'!$A$3=1,AB37&gt;0),ABS(AB37),0)</f>
        <v>0</v>
      </c>
      <c r="AP37" s="25">
        <f>IF(OR('[2]Men''s Epée'!$A$3=1,AC37&gt;0),ABS(AC37),0)</f>
        <v>0</v>
      </c>
      <c r="AQ37" s="25">
        <f>IF(OR('[2]Men''s Epée'!$A$3=1,AD37&gt;0),ABS(AD37),0)</f>
        <v>0</v>
      </c>
      <c r="AR37" s="25">
        <f>IF(OR('[2]Men''s Epée'!$A$3=1,AE37&gt;0),ABS(AE37),0)</f>
        <v>0</v>
      </c>
      <c r="AT37" s="25">
        <f t="shared" si="60"/>
        <v>0</v>
      </c>
      <c r="AU37" s="25">
        <f t="shared" si="61"/>
        <v>0</v>
      </c>
      <c r="AV37" s="25">
        <f t="shared" si="62"/>
        <v>0</v>
      </c>
      <c r="AW37" s="25">
        <f t="shared" si="63"/>
        <v>0</v>
      </c>
      <c r="AX37" s="25">
        <f>IF('[2]Men''s Epée'!$U$3=TRUE,Q37,0)</f>
        <v>0</v>
      </c>
      <c r="AY37" s="25">
        <f>IF('[2]Men''s Epée'!$V$3=TRUE,T37,0)</f>
        <v>0</v>
      </c>
      <c r="AZ37" s="25">
        <f>IF('[2]Men''s Epée'!$W$3=TRUE,W37,0)</f>
        <v>0</v>
      </c>
      <c r="BA37" s="25">
        <f t="shared" si="64"/>
        <v>0</v>
      </c>
      <c r="BB37" s="55">
        <f t="shared" si="65"/>
        <v>0</v>
      </c>
      <c r="BC37" s="55">
        <f t="shared" si="66"/>
        <v>0</v>
      </c>
      <c r="BD37" s="55">
        <f t="shared" si="67"/>
        <v>0</v>
      </c>
      <c r="BE37" s="55">
        <f t="shared" si="68"/>
        <v>0</v>
      </c>
      <c r="BF37" s="25">
        <f t="shared" si="69"/>
        <v>0</v>
      </c>
    </row>
    <row r="38" spans="1:58" ht="13.5" customHeight="1">
      <c r="A38" s="19" t="str">
        <f t="shared" si="50"/>
        <v>35</v>
      </c>
      <c r="B38" s="19">
        <f t="shared" si="51"/>
      </c>
      <c r="C38" s="37" t="s">
        <v>156</v>
      </c>
      <c r="D38" s="25">
        <v>1984</v>
      </c>
      <c r="E38" s="21">
        <f>ROUND(F38+IF('[2]Men''s Epée'!$A$3=1,G38,0)+LARGE($AG38:$AR38,1)+LARGE($AG38:$AR38,2)+LARGE($AG38:$AR38,3)+LARGE($AG38:$AR38,4),0)</f>
        <v>300</v>
      </c>
      <c r="F38" s="22"/>
      <c r="G38" s="23"/>
      <c r="H38" s="23">
        <v>16</v>
      </c>
      <c r="I38" s="24">
        <f>IF(OR('[2]Men''s Epée'!$A$3=1,$AG$3=TRUE),IF(OR(H38&gt;=33,ISNUMBER(H38)=FALSE),0,VLOOKUP(H38,PointTable,I$3,TRUE)),0)</f>
        <v>300</v>
      </c>
      <c r="J38" s="23" t="s">
        <v>8</v>
      </c>
      <c r="K38" s="24">
        <f>IF(OR('[2]Men''s Epée'!$A$3=1,$AH$3=TRUE),IF(OR(J38&gt;=33,ISNUMBER(J38)=FALSE),0,VLOOKUP(J38,PointTable,K$3,TRUE)),0)</f>
        <v>0</v>
      </c>
      <c r="L38" s="23" t="s">
        <v>8</v>
      </c>
      <c r="M38" s="24">
        <f>IF(OR('[2]Men''s Epée'!$A$3=1,$AI$3=TRUE),IF(OR(L38&gt;=33,ISNUMBER(L38)=FALSE),0,VLOOKUP(L38,PointTable,M$3,TRUE)),0)</f>
        <v>0</v>
      </c>
      <c r="N38" s="23" t="s">
        <v>8</v>
      </c>
      <c r="O38" s="24">
        <f>IF(OR('[2]Men''s Epée'!$A$3=1,$AJ$3=TRUE),IF(OR(N38&gt;=33,ISNUMBER(N38)=FALSE),0,VLOOKUP(N38,PointTable,O$3,TRUE)),0)</f>
        <v>0</v>
      </c>
      <c r="P38" s="4" t="str">
        <f>IF(ISERROR(R38),"np",R38)</f>
        <v>np</v>
      </c>
      <c r="Q38" s="5">
        <f>IF(OR('[2]Men's Epée'!$A$3=1,'[2]Men's Epée'!$U$3=TRUE),IF(OR(P38&gt;=$A$3,ISNUMBER(P38)=FALSE),0,VLOOKUP(P38,PointTable,Q$3,TRUE)),0)</f>
        <v>0</v>
      </c>
      <c r="R38" s="4" t="e">
        <f>VLOOKUP($C38,'[2]Men''s Epée'!$C$4:$U$91,R$1-2,FALSE)</f>
        <v>#N/A</v>
      </c>
      <c r="S38" s="4" t="str">
        <f>IF(ISERROR(U38),"np",U38)</f>
        <v>np</v>
      </c>
      <c r="T38" s="5">
        <f>IF(OR('[2]Men's Epée'!$A$3=1,'[2]Men's Epée'!$V$3=TRUE),IF(OR(S38&gt;=$A$3,ISNUMBER(S38)=FALSE),0,VLOOKUP(S38,PointTable,T$3,TRUE)),0)</f>
        <v>0</v>
      </c>
      <c r="U38" s="4" t="e">
        <f>VLOOKUP($C38,'[2]Men''s Epée'!$C$4:$U$91,U$1-2,FALSE)</f>
        <v>#N/A</v>
      </c>
      <c r="V38" s="4" t="str">
        <f>IF(ISERROR(X38),"np",X38)</f>
        <v>np</v>
      </c>
      <c r="W38" s="5">
        <f>IF(OR('[2]Men's Epée'!$A$3=1,'[2]Men's Epée'!$W$3=TRUE),IF(OR(V38&gt;=$A$3,ISNUMBER(V38)=FALSE),0,VLOOKUP(V38,PointTable,W$3,TRUE)),0)</f>
        <v>0</v>
      </c>
      <c r="X38" s="4" t="e">
        <f>VLOOKUP($C38,'[2]Men''s Epée'!$C$4:$U$91,X$1-2,FALSE)</f>
        <v>#N/A</v>
      </c>
      <c r="Y38" s="4" t="str">
        <f>IF(ISERROR(AA38),"np",AA38)</f>
        <v>np</v>
      </c>
      <c r="Z38" s="5">
        <f t="shared" si="2"/>
        <v>0</v>
      </c>
      <c r="AA38" s="4" t="e">
        <f>VLOOKUP($C38,'[2]Men''s Epée'!$C$4:$U$91,AA$1-2,FALSE)</f>
        <v>#N/A</v>
      </c>
      <c r="AB38" s="52"/>
      <c r="AE38" s="54"/>
      <c r="AG38" s="25">
        <f t="shared" si="52"/>
        <v>300</v>
      </c>
      <c r="AH38" s="25">
        <f t="shared" si="53"/>
        <v>0</v>
      </c>
      <c r="AI38" s="25">
        <f t="shared" si="54"/>
        <v>0</v>
      </c>
      <c r="AJ38" s="25">
        <f t="shared" si="55"/>
        <v>0</v>
      </c>
      <c r="AK38" s="25">
        <f t="shared" si="56"/>
        <v>0</v>
      </c>
      <c r="AL38" s="25">
        <f t="shared" si="57"/>
        <v>0</v>
      </c>
      <c r="AM38" s="25">
        <f t="shared" si="58"/>
        <v>0</v>
      </c>
      <c r="AN38" s="25">
        <f t="shared" si="59"/>
        <v>0</v>
      </c>
      <c r="AO38" s="25">
        <f>IF(OR('[2]Men''s Epée'!$A$3=1,AB38&gt;0),ABS(AB38),0)</f>
        <v>0</v>
      </c>
      <c r="AP38" s="25">
        <f>IF(OR('[2]Men''s Epée'!$A$3=1,AC38&gt;0),ABS(AC38),0)</f>
        <v>0</v>
      </c>
      <c r="AQ38" s="25">
        <f>IF(OR('[2]Men''s Epée'!$A$3=1,AD38&gt;0),ABS(AD38),0)</f>
        <v>0</v>
      </c>
      <c r="AR38" s="25">
        <f>IF(OR('[2]Men''s Epée'!$A$3=1,AE38&gt;0),ABS(AE38),0)</f>
        <v>0</v>
      </c>
      <c r="AT38" s="25">
        <f t="shared" si="60"/>
        <v>300</v>
      </c>
      <c r="AU38" s="25">
        <f t="shared" si="61"/>
        <v>0</v>
      </c>
      <c r="AV38" s="25">
        <f t="shared" si="62"/>
        <v>0</v>
      </c>
      <c r="AW38" s="25">
        <f t="shared" si="63"/>
        <v>0</v>
      </c>
      <c r="AX38" s="25">
        <f>IF('[2]Men''s Epée'!$U$3=TRUE,Q38,0)</f>
        <v>0</v>
      </c>
      <c r="AY38" s="25">
        <f>IF('[2]Men''s Epée'!$V$3=TRUE,T38,0)</f>
        <v>0</v>
      </c>
      <c r="AZ38" s="25">
        <f>IF('[2]Men''s Epée'!$W$3=TRUE,W38,0)</f>
        <v>0</v>
      </c>
      <c r="BA38" s="25">
        <f t="shared" si="64"/>
        <v>0</v>
      </c>
      <c r="BB38" s="55">
        <f t="shared" si="65"/>
        <v>0</v>
      </c>
      <c r="BC38" s="55">
        <f t="shared" si="66"/>
        <v>0</v>
      </c>
      <c r="BD38" s="55">
        <f t="shared" si="67"/>
        <v>0</v>
      </c>
      <c r="BE38" s="55">
        <f t="shared" si="68"/>
        <v>0</v>
      </c>
      <c r="BF38" s="25">
        <f t="shared" si="69"/>
        <v>300</v>
      </c>
    </row>
    <row r="39" spans="1:58" ht="13.5" customHeight="1">
      <c r="A39" s="19" t="str">
        <f t="shared" si="50"/>
        <v>36</v>
      </c>
      <c r="B39" s="19">
        <f t="shared" si="51"/>
      </c>
      <c r="C39" s="37" t="s">
        <v>351</v>
      </c>
      <c r="D39" s="25">
        <v>1982</v>
      </c>
      <c r="E39" s="21">
        <f>ROUND(F39+IF('[2]Men''s Epée'!$A$3=1,G39,0)+LARGE($AG39:$AR39,1)+LARGE($AG39:$AR39,2)+LARGE($AG39:$AR39,3)+LARGE($AG39:$AR39,4),0)</f>
        <v>210</v>
      </c>
      <c r="F39" s="22"/>
      <c r="G39" s="23"/>
      <c r="H39" s="23">
        <v>17</v>
      </c>
      <c r="I39" s="24">
        <f>IF(OR('[2]Men''s Epée'!$A$3=1,$AG$3=TRUE),IF(OR(H39&gt;=33,ISNUMBER(H39)=FALSE),0,VLOOKUP(H39,PointTable,I$3,TRUE)),0)</f>
        <v>210</v>
      </c>
      <c r="J39" s="23" t="s">
        <v>8</v>
      </c>
      <c r="K39" s="24">
        <f>IF(OR('[2]Men''s Epée'!$A$3=1,$AH$3=TRUE),IF(OR(J39&gt;=33,ISNUMBER(J39)=FALSE),0,VLOOKUP(J39,PointTable,K$3,TRUE)),0)</f>
        <v>0</v>
      </c>
      <c r="L39" s="23" t="s">
        <v>8</v>
      </c>
      <c r="M39" s="24">
        <f>IF(OR('[2]Men''s Epée'!$A$3=1,$AI$3=TRUE),IF(OR(L39&gt;=33,ISNUMBER(L39)=FALSE),0,VLOOKUP(L39,PointTable,M$3,TRUE)),0)</f>
        <v>0</v>
      </c>
      <c r="N39" s="23" t="s">
        <v>8</v>
      </c>
      <c r="O39" s="24">
        <f>IF(OR('[2]Men''s Epée'!$A$3=1,$AJ$3=TRUE),IF(OR(N39&gt;=33,ISNUMBER(N39)=FALSE),0,VLOOKUP(N39,PointTable,O$3,TRUE)),0)</f>
        <v>0</v>
      </c>
      <c r="P39" s="4" t="str">
        <f>IF(ISERROR(R39),"np",R39)</f>
        <v>np</v>
      </c>
      <c r="Q39" s="5">
        <f>IF(OR('[2]Men's Epée'!$A$3=1,'[2]Men's Epée'!$U$3=TRUE),IF(OR(P39&gt;=$A$3,ISNUMBER(P39)=FALSE),0,VLOOKUP(P39,PointTable,Q$3,TRUE)),0)</f>
        <v>0</v>
      </c>
      <c r="R39" s="4" t="e">
        <f>VLOOKUP($C39,'[2]Men''s Epée'!$C$4:$U$91,R$1-2,FALSE)</f>
        <v>#N/A</v>
      </c>
      <c r="S39" s="4" t="str">
        <f>IF(ISERROR(U39),"np",U39)</f>
        <v>np</v>
      </c>
      <c r="T39" s="5">
        <f>IF(OR('[2]Men's Epée'!$A$3=1,'[2]Men's Epée'!$V$3=TRUE),IF(OR(S39&gt;=$A$3,ISNUMBER(S39)=FALSE),0,VLOOKUP(S39,PointTable,T$3,TRUE)),0)</f>
        <v>0</v>
      </c>
      <c r="U39" s="4" t="e">
        <f>VLOOKUP($C39,'[2]Men''s Epée'!$C$4:$U$91,U$1-2,FALSE)</f>
        <v>#N/A</v>
      </c>
      <c r="V39" s="4" t="str">
        <f>IF(ISERROR(X39),"np",X39)</f>
        <v>np</v>
      </c>
      <c r="W39" s="5">
        <f>IF(OR('[2]Men's Epée'!$A$3=1,'[2]Men's Epée'!$W$3=TRUE),IF(OR(V39&gt;=$A$3,ISNUMBER(V39)=FALSE),0,VLOOKUP(V39,PointTable,W$3,TRUE)),0)</f>
        <v>0</v>
      </c>
      <c r="X39" s="4" t="e">
        <f>VLOOKUP($C39,'[2]Men''s Epée'!$C$4:$U$91,X$1-2,FALSE)</f>
        <v>#N/A</v>
      </c>
      <c r="Y39" s="4" t="str">
        <f>IF(ISERROR(AA39),"np",AA39)</f>
        <v>np</v>
      </c>
      <c r="Z39" s="5">
        <f t="shared" si="2"/>
        <v>0</v>
      </c>
      <c r="AA39" s="4" t="e">
        <f>VLOOKUP($C39,'[2]Men''s Epée'!$C$4:$U$91,AA$1-2,FALSE)</f>
        <v>#N/A</v>
      </c>
      <c r="AB39" s="52"/>
      <c r="AE39" s="54"/>
      <c r="AG39" s="25">
        <f t="shared" si="52"/>
        <v>210</v>
      </c>
      <c r="AH39" s="25">
        <f t="shared" si="53"/>
        <v>0</v>
      </c>
      <c r="AI39" s="25">
        <f t="shared" si="54"/>
        <v>0</v>
      </c>
      <c r="AJ39" s="25">
        <f t="shared" si="55"/>
        <v>0</v>
      </c>
      <c r="AK39" s="25">
        <f t="shared" si="56"/>
        <v>0</v>
      </c>
      <c r="AL39" s="25">
        <f t="shared" si="57"/>
        <v>0</v>
      </c>
      <c r="AM39" s="25">
        <f t="shared" si="58"/>
        <v>0</v>
      </c>
      <c r="AN39" s="25">
        <f t="shared" si="59"/>
        <v>0</v>
      </c>
      <c r="AO39" s="25">
        <f>IF(OR('[2]Men''s Epée'!$A$3=1,AB39&gt;0),ABS(AB39),0)</f>
        <v>0</v>
      </c>
      <c r="AP39" s="25">
        <f>IF(OR('[2]Men''s Epée'!$A$3=1,AC39&gt;0),ABS(AC39),0)</f>
        <v>0</v>
      </c>
      <c r="AQ39" s="25">
        <f>IF(OR('[2]Men''s Epée'!$A$3=1,AD39&gt;0),ABS(AD39),0)</f>
        <v>0</v>
      </c>
      <c r="AR39" s="25">
        <f>IF(OR('[2]Men''s Epée'!$A$3=1,AE39&gt;0),ABS(AE39),0)</f>
        <v>0</v>
      </c>
      <c r="AT39" s="25">
        <f t="shared" si="60"/>
        <v>210</v>
      </c>
      <c r="AU39" s="25">
        <f t="shared" si="61"/>
        <v>0</v>
      </c>
      <c r="AV39" s="25">
        <f t="shared" si="62"/>
        <v>0</v>
      </c>
      <c r="AW39" s="25">
        <f t="shared" si="63"/>
        <v>0</v>
      </c>
      <c r="AX39" s="25">
        <f>IF('[2]Men''s Epée'!$U$3=TRUE,Q39,0)</f>
        <v>0</v>
      </c>
      <c r="AY39" s="25">
        <f>IF('[2]Men''s Epée'!$V$3=TRUE,T39,0)</f>
        <v>0</v>
      </c>
      <c r="AZ39" s="25">
        <f>IF('[2]Men''s Epée'!$W$3=TRUE,W39,0)</f>
        <v>0</v>
      </c>
      <c r="BA39" s="25">
        <f t="shared" si="64"/>
        <v>0</v>
      </c>
      <c r="BB39" s="55">
        <f t="shared" si="65"/>
        <v>0</v>
      </c>
      <c r="BC39" s="55">
        <f t="shared" si="66"/>
        <v>0</v>
      </c>
      <c r="BD39" s="55">
        <f t="shared" si="67"/>
        <v>0</v>
      </c>
      <c r="BE39" s="55">
        <f t="shared" si="68"/>
        <v>0</v>
      </c>
      <c r="BF39" s="25">
        <f t="shared" si="69"/>
        <v>210</v>
      </c>
    </row>
    <row r="40" spans="1:58" ht="13.5" customHeight="1">
      <c r="A40" s="19" t="str">
        <f t="shared" si="50"/>
        <v>37</v>
      </c>
      <c r="B40" s="19">
        <f t="shared" si="51"/>
      </c>
      <c r="C40" s="37" t="s">
        <v>159</v>
      </c>
      <c r="D40" s="25">
        <v>1983</v>
      </c>
      <c r="E40" s="21">
        <f>ROUND(F40+IF('[2]Men''s Epée'!$A$3=1,G40,0)+LARGE($AG40:$AR40,1)+LARGE($AG40:$AR40,2)+LARGE($AG40:$AR40,3)+LARGE($AG40:$AR40,4),0)</f>
        <v>209</v>
      </c>
      <c r="F40" s="22"/>
      <c r="G40" s="23"/>
      <c r="H40" s="23" t="s">
        <v>8</v>
      </c>
      <c r="I40" s="24">
        <f>IF(OR('[2]Men''s Epée'!$A$3=1,$AG$3=TRUE),IF(OR(H40&gt;=33,ISNUMBER(H40)=FALSE),0,VLOOKUP(H40,PointTable,I$3,TRUE)),0)</f>
        <v>0</v>
      </c>
      <c r="J40" s="23">
        <v>18</v>
      </c>
      <c r="K40" s="24">
        <f>IF(OR('[2]Men''s Epée'!$A$3=1,$AH$3=TRUE),IF(OR(J40&gt;=33,ISNUMBER(J40)=FALSE),0,VLOOKUP(J40,PointTable,K$3,TRUE)),0)</f>
        <v>209</v>
      </c>
      <c r="L40" s="23" t="s">
        <v>8</v>
      </c>
      <c r="M40" s="24">
        <f>IF(OR('[2]Men''s Epée'!$A$3=1,$AI$3=TRUE),IF(OR(L40&gt;=33,ISNUMBER(L40)=FALSE),0,VLOOKUP(L40,PointTable,M$3,TRUE)),0)</f>
        <v>0</v>
      </c>
      <c r="N40" s="23" t="s">
        <v>8</v>
      </c>
      <c r="O40" s="24">
        <f>IF(OR('[2]Men''s Epée'!$A$3=1,$AJ$3=TRUE),IF(OR(N40&gt;=33,ISNUMBER(N40)=FALSE),0,VLOOKUP(N40,PointTable,O$3,TRUE)),0)</f>
        <v>0</v>
      </c>
      <c r="P40" s="4" t="str">
        <f>IF(ISERROR(R40),"np",R40)</f>
        <v>np</v>
      </c>
      <c r="Q40" s="5">
        <f>IF(OR('[2]Men's Epée'!$A$3=1,'[2]Men's Epée'!$U$3=TRUE),IF(OR(P40&gt;=$A$3,ISNUMBER(P40)=FALSE),0,VLOOKUP(P40,PointTable,Q$3,TRUE)),0)</f>
        <v>0</v>
      </c>
      <c r="R40" s="4" t="e">
        <f>VLOOKUP($C40,'[2]Men''s Epée'!$C$4:$U$91,R$1-2,FALSE)</f>
        <v>#N/A</v>
      </c>
      <c r="S40" s="4" t="str">
        <f>IF(ISERROR(U40),"np",U40)</f>
        <v>np</v>
      </c>
      <c r="T40" s="5">
        <f>IF(OR('[2]Men's Epée'!$A$3=1,'[2]Men's Epée'!$V$3=TRUE),IF(OR(S40&gt;=$A$3,ISNUMBER(S40)=FALSE),0,VLOOKUP(S40,PointTable,T$3,TRUE)),0)</f>
        <v>0</v>
      </c>
      <c r="U40" s="4" t="e">
        <f>VLOOKUP($C40,'[2]Men''s Epée'!$C$4:$U$91,U$1-2,FALSE)</f>
        <v>#N/A</v>
      </c>
      <c r="V40" s="4" t="str">
        <f>IF(ISERROR(X40),"np",X40)</f>
        <v>np</v>
      </c>
      <c r="W40" s="5">
        <f>IF(OR('[2]Men's Epée'!$A$3=1,'[2]Men's Epée'!$W$3=TRUE),IF(OR(V40&gt;=$A$3,ISNUMBER(V40)=FALSE),0,VLOOKUP(V40,PointTable,W$3,TRUE)),0)</f>
        <v>0</v>
      </c>
      <c r="X40" s="4" t="e">
        <f>VLOOKUP($C40,'[2]Men''s Epée'!$C$4:$U$91,X$1-2,FALSE)</f>
        <v>#N/A</v>
      </c>
      <c r="Y40" s="4" t="str">
        <f>IF(ISERROR(AA40),"np",AA40)</f>
        <v>np</v>
      </c>
      <c r="Z40" s="5">
        <f t="shared" si="2"/>
        <v>0</v>
      </c>
      <c r="AA40" s="4" t="e">
        <f>VLOOKUP($C40,'[2]Men''s Epée'!$C$4:$U$91,AA$1-2,FALSE)</f>
        <v>#N/A</v>
      </c>
      <c r="AB40" s="52"/>
      <c r="AE40" s="54"/>
      <c r="AG40" s="25">
        <f t="shared" si="52"/>
        <v>0</v>
      </c>
      <c r="AH40" s="25">
        <f t="shared" si="53"/>
        <v>209</v>
      </c>
      <c r="AI40" s="25">
        <f t="shared" si="54"/>
        <v>0</v>
      </c>
      <c r="AJ40" s="25">
        <f t="shared" si="55"/>
        <v>0</v>
      </c>
      <c r="AK40" s="25">
        <f t="shared" si="56"/>
        <v>0</v>
      </c>
      <c r="AL40" s="25">
        <f t="shared" si="57"/>
        <v>0</v>
      </c>
      <c r="AM40" s="25">
        <f t="shared" si="58"/>
        <v>0</v>
      </c>
      <c r="AN40" s="25">
        <f t="shared" si="59"/>
        <v>0</v>
      </c>
      <c r="AO40" s="25">
        <f>IF(OR('[2]Men''s Epée'!$A$3=1,AB40&gt;0),ABS(AB40),0)</f>
        <v>0</v>
      </c>
      <c r="AP40" s="25">
        <f>IF(OR('[2]Men''s Epée'!$A$3=1,AC40&gt;0),ABS(AC40),0)</f>
        <v>0</v>
      </c>
      <c r="AQ40" s="25">
        <f>IF(OR('[2]Men''s Epée'!$A$3=1,AD40&gt;0),ABS(AD40),0)</f>
        <v>0</v>
      </c>
      <c r="AR40" s="25">
        <f>IF(OR('[2]Men''s Epée'!$A$3=1,AE40&gt;0),ABS(AE40),0)</f>
        <v>0</v>
      </c>
      <c r="AT40" s="25">
        <f t="shared" si="60"/>
        <v>0</v>
      </c>
      <c r="AU40" s="25">
        <f t="shared" si="61"/>
        <v>0</v>
      </c>
      <c r="AV40" s="25">
        <f t="shared" si="62"/>
        <v>0</v>
      </c>
      <c r="AW40" s="25">
        <f t="shared" si="63"/>
        <v>0</v>
      </c>
      <c r="AX40" s="25">
        <f>IF('[2]Men''s Epée'!$U$3=TRUE,Q40,0)</f>
        <v>0</v>
      </c>
      <c r="AY40" s="25">
        <f>IF('[2]Men''s Epée'!$V$3=TRUE,T40,0)</f>
        <v>0</v>
      </c>
      <c r="AZ40" s="25">
        <f>IF('[2]Men''s Epée'!$W$3=TRUE,W40,0)</f>
        <v>0</v>
      </c>
      <c r="BA40" s="25">
        <f t="shared" si="64"/>
        <v>0</v>
      </c>
      <c r="BB40" s="55">
        <f t="shared" si="65"/>
        <v>0</v>
      </c>
      <c r="BC40" s="55">
        <f t="shared" si="66"/>
        <v>0</v>
      </c>
      <c r="BD40" s="55">
        <f t="shared" si="67"/>
        <v>0</v>
      </c>
      <c r="BE40" s="55">
        <f t="shared" si="68"/>
        <v>0</v>
      </c>
      <c r="BF40" s="25">
        <f t="shared" si="69"/>
        <v>0</v>
      </c>
    </row>
    <row r="41" spans="1:58" ht="13.5" customHeight="1">
      <c r="A41" s="19" t="str">
        <f t="shared" si="50"/>
        <v>38</v>
      </c>
      <c r="B41" s="19">
        <f t="shared" si="51"/>
      </c>
      <c r="C41" s="37" t="s">
        <v>184</v>
      </c>
      <c r="D41" s="25">
        <v>1983</v>
      </c>
      <c r="E41" s="21">
        <f>ROUND(F41+IF('[2]Men''s Epée'!$A$3=1,G41,0)+LARGE($AG41:$AR41,1)+LARGE($AG41:$AR41,2)+LARGE($AG41:$AR41,3)+LARGE($AG41:$AR41,4),0)</f>
        <v>207</v>
      </c>
      <c r="F41" s="22"/>
      <c r="G41" s="23"/>
      <c r="H41" s="23" t="s">
        <v>8</v>
      </c>
      <c r="I41" s="24">
        <f>IF(OR('[2]Men''s Epée'!$A$3=1,$AG$3=TRUE),IF(OR(H41&gt;=33,ISNUMBER(H41)=FALSE),0,VLOOKUP(H41,PointTable,I$3,TRUE)),0)</f>
        <v>0</v>
      </c>
      <c r="J41" s="23">
        <v>20</v>
      </c>
      <c r="K41" s="24">
        <f>IF(OR('[2]Men''s Epée'!$A$3=1,$AH$3=TRUE),IF(OR(J41&gt;=33,ISNUMBER(J41)=FALSE),0,VLOOKUP(J41,PointTable,K$3,TRUE)),0)</f>
        <v>207</v>
      </c>
      <c r="L41" s="23" t="s">
        <v>8</v>
      </c>
      <c r="M41" s="24">
        <f>IF(OR('[2]Men''s Epée'!$A$3=1,$AI$3=TRUE),IF(OR(L41&gt;=33,ISNUMBER(L41)=FALSE),0,VLOOKUP(L41,PointTable,M$3,TRUE)),0)</f>
        <v>0</v>
      </c>
      <c r="N41" s="23" t="s">
        <v>8</v>
      </c>
      <c r="O41" s="24">
        <f>IF(OR('[2]Men''s Epée'!$A$3=1,$AJ$3=TRUE),IF(OR(N41&gt;=33,ISNUMBER(N41)=FALSE),0,VLOOKUP(N41,PointTable,O$3,TRUE)),0)</f>
        <v>0</v>
      </c>
      <c r="P41" s="4" t="str">
        <f t="shared" si="3"/>
        <v>np</v>
      </c>
      <c r="Q41" s="5">
        <f>IF(OR('[2]Men's Epée'!$A$3=1,'[2]Men's Epée'!$U$3=TRUE),IF(OR(P41&gt;=$A$3,ISNUMBER(P41)=FALSE),0,VLOOKUP(P41,PointTable,Q$3,TRUE)),0)</f>
        <v>0</v>
      </c>
      <c r="R41" s="4" t="e">
        <f>VLOOKUP($C41,'[2]Men''s Epée'!$C$4:$U$91,R$1-2,FALSE)</f>
        <v>#N/A</v>
      </c>
      <c r="S41" s="4" t="str">
        <f t="shared" si="4"/>
        <v>np</v>
      </c>
      <c r="T41" s="5">
        <f>IF(OR('[2]Men's Epée'!$A$3=1,'[2]Men's Epée'!$V$3=TRUE),IF(OR(S41&gt;=$A$3,ISNUMBER(S41)=FALSE),0,VLOOKUP(S41,PointTable,T$3,TRUE)),0)</f>
        <v>0</v>
      </c>
      <c r="U41" s="4" t="e">
        <f>VLOOKUP($C41,'[2]Men''s Epée'!$C$4:$U$91,U$1-2,FALSE)</f>
        <v>#N/A</v>
      </c>
      <c r="V41" s="4" t="str">
        <f t="shared" si="5"/>
        <v>np</v>
      </c>
      <c r="W41" s="5">
        <f>IF(OR('[2]Men's Epée'!$A$3=1,'[2]Men's Epée'!$W$3=TRUE),IF(OR(V41&gt;=$A$3,ISNUMBER(V41)=FALSE),0,VLOOKUP(V41,PointTable,W$3,TRUE)),0)</f>
        <v>0</v>
      </c>
      <c r="X41" s="4" t="e">
        <f>VLOOKUP($C41,'[2]Men''s Epée'!$C$4:$U$91,X$1-2,FALSE)</f>
        <v>#N/A</v>
      </c>
      <c r="Y41" s="4" t="str">
        <f t="shared" si="6"/>
        <v>np</v>
      </c>
      <c r="Z41" s="5">
        <f t="shared" si="2"/>
        <v>0</v>
      </c>
      <c r="AA41" s="4" t="e">
        <f>VLOOKUP($C41,'[2]Men''s Epée'!$C$4:$U$91,AA$1-2,FALSE)</f>
        <v>#N/A</v>
      </c>
      <c r="AB41" s="52"/>
      <c r="AE41" s="54"/>
      <c r="AG41" s="25">
        <f t="shared" si="52"/>
        <v>0</v>
      </c>
      <c r="AH41" s="25">
        <f t="shared" si="53"/>
        <v>207</v>
      </c>
      <c r="AI41" s="25">
        <f t="shared" si="54"/>
        <v>0</v>
      </c>
      <c r="AJ41" s="25">
        <f t="shared" si="55"/>
        <v>0</v>
      </c>
      <c r="AK41" s="25">
        <f t="shared" si="56"/>
        <v>0</v>
      </c>
      <c r="AL41" s="25">
        <f t="shared" si="57"/>
        <v>0</v>
      </c>
      <c r="AM41" s="25">
        <f t="shared" si="58"/>
        <v>0</v>
      </c>
      <c r="AN41" s="25">
        <f t="shared" si="59"/>
        <v>0</v>
      </c>
      <c r="AO41" s="25">
        <f>IF(OR('[2]Men''s Epée'!$A$3=1,AB41&gt;0),ABS(AB41),0)</f>
        <v>0</v>
      </c>
      <c r="AP41" s="25">
        <f>IF(OR('[2]Men''s Epée'!$A$3=1,AC41&gt;0),ABS(AC41),0)</f>
        <v>0</v>
      </c>
      <c r="AQ41" s="25">
        <f>IF(OR('[2]Men''s Epée'!$A$3=1,AD41&gt;0),ABS(AD41),0)</f>
        <v>0</v>
      </c>
      <c r="AR41" s="25">
        <f>IF(OR('[2]Men''s Epée'!$A$3=1,AE41&gt;0),ABS(AE41),0)</f>
        <v>0</v>
      </c>
      <c r="AT41" s="25">
        <f t="shared" si="60"/>
        <v>0</v>
      </c>
      <c r="AU41" s="25">
        <f t="shared" si="61"/>
        <v>0</v>
      </c>
      <c r="AV41" s="25">
        <f t="shared" si="62"/>
        <v>0</v>
      </c>
      <c r="AW41" s="25">
        <f t="shared" si="63"/>
        <v>0</v>
      </c>
      <c r="AX41" s="25">
        <f>IF('[2]Men''s Epée'!$U$3=TRUE,Q41,0)</f>
        <v>0</v>
      </c>
      <c r="AY41" s="25">
        <f>IF('[2]Men''s Epée'!$V$3=TRUE,T41,0)</f>
        <v>0</v>
      </c>
      <c r="AZ41" s="25">
        <f>IF('[2]Men''s Epée'!$W$3=TRUE,W41,0)</f>
        <v>0</v>
      </c>
      <c r="BA41" s="25">
        <f t="shared" si="64"/>
        <v>0</v>
      </c>
      <c r="BB41" s="55">
        <f t="shared" si="65"/>
        <v>0</v>
      </c>
      <c r="BC41" s="55">
        <f t="shared" si="66"/>
        <v>0</v>
      </c>
      <c r="BD41" s="55">
        <f t="shared" si="67"/>
        <v>0</v>
      </c>
      <c r="BE41" s="55">
        <f t="shared" si="68"/>
        <v>0</v>
      </c>
      <c r="BF41" s="25">
        <f t="shared" si="69"/>
        <v>0</v>
      </c>
    </row>
    <row r="42" spans="1:58" ht="13.5" customHeight="1">
      <c r="A42" s="19" t="str">
        <f t="shared" si="50"/>
        <v>39</v>
      </c>
      <c r="B42" s="19">
        <f t="shared" si="51"/>
      </c>
      <c r="C42" s="37" t="s">
        <v>262</v>
      </c>
      <c r="D42" s="25">
        <v>1983</v>
      </c>
      <c r="E42" s="21">
        <f>ROUND(F42+IF('[2]Men''s Epée'!$A$3=1,G42,0)+LARGE($AG42:$AR42,1)+LARGE($AG42:$AR42,2)+LARGE($AG42:$AR42,3)+LARGE($AG42:$AR42,4),0)</f>
        <v>205</v>
      </c>
      <c r="F42" s="22"/>
      <c r="G42" s="23"/>
      <c r="H42" s="23" t="s">
        <v>8</v>
      </c>
      <c r="I42" s="24">
        <f>IF(OR('[2]Men''s Epée'!$A$3=1,$AG$3=TRUE),IF(OR(H42&gt;=33,ISNUMBER(H42)=FALSE),0,VLOOKUP(H42,PointTable,I$3,TRUE)),0)</f>
        <v>0</v>
      </c>
      <c r="J42" s="23" t="s">
        <v>8</v>
      </c>
      <c r="K42" s="24">
        <f>IF(OR('[2]Men''s Epée'!$A$3=1,$AH$3=TRUE),IF(OR(J42&gt;=33,ISNUMBER(J42)=FALSE),0,VLOOKUP(J42,PointTable,K$3,TRUE)),0)</f>
        <v>0</v>
      </c>
      <c r="L42" s="23" t="s">
        <v>8</v>
      </c>
      <c r="M42" s="24">
        <f>IF(OR('[2]Men''s Epée'!$A$3=1,$AI$3=TRUE),IF(OR(L42&gt;=33,ISNUMBER(L42)=FALSE),0,VLOOKUP(L42,PointTable,M$3,TRUE)),0)</f>
        <v>0</v>
      </c>
      <c r="N42" s="23">
        <v>22</v>
      </c>
      <c r="O42" s="24">
        <f>IF(OR('[2]Men''s Epée'!$A$3=1,$AJ$3=TRUE),IF(OR(N42&gt;=33,ISNUMBER(N42)=FALSE),0,VLOOKUP(N42,PointTable,O$3,TRUE)),0)</f>
        <v>205</v>
      </c>
      <c r="P42" s="4" t="str">
        <f aca="true" t="shared" si="70" ref="P42:P58">IF(ISERROR(R42),"np",R42)</f>
        <v>np</v>
      </c>
      <c r="Q42" s="5">
        <f>IF(OR('[2]Men's Epée'!$A$3=1,'[2]Men's Epée'!$U$3=TRUE),IF(OR(P42&gt;=$A$3,ISNUMBER(P42)=FALSE),0,VLOOKUP(P42,PointTable,Q$3,TRUE)),0)</f>
        <v>0</v>
      </c>
      <c r="R42" s="4" t="e">
        <f>VLOOKUP($C42,'[2]Men''s Epée'!$C$4:$U$91,R$1-2,FALSE)</f>
        <v>#N/A</v>
      </c>
      <c r="S42" s="4" t="str">
        <f aca="true" t="shared" si="71" ref="S42:S58">IF(ISERROR(U42),"np",U42)</f>
        <v>np</v>
      </c>
      <c r="T42" s="5">
        <f>IF(OR('[2]Men's Epée'!$A$3=1,'[2]Men's Epée'!$V$3=TRUE),IF(OR(S42&gt;=$A$3,ISNUMBER(S42)=FALSE),0,VLOOKUP(S42,PointTable,T$3,TRUE)),0)</f>
        <v>0</v>
      </c>
      <c r="U42" s="4" t="e">
        <f>VLOOKUP($C42,'[2]Men''s Epée'!$C$4:$U$91,U$1-2,FALSE)</f>
        <v>#N/A</v>
      </c>
      <c r="V42" s="4" t="str">
        <f aca="true" t="shared" si="72" ref="V42:V58">IF(ISERROR(X42),"np",X42)</f>
        <v>np</v>
      </c>
      <c r="W42" s="5">
        <f>IF(OR('[2]Men's Epée'!$A$3=1,'[2]Men's Epée'!$W$3=TRUE),IF(OR(V42&gt;=$A$3,ISNUMBER(V42)=FALSE),0,VLOOKUP(V42,PointTable,W$3,TRUE)),0)</f>
        <v>0</v>
      </c>
      <c r="X42" s="4" t="e">
        <f>VLOOKUP($C42,'[2]Men''s Epée'!$C$4:$U$91,X$1-2,FALSE)</f>
        <v>#N/A</v>
      </c>
      <c r="Y42" s="4" t="str">
        <f aca="true" t="shared" si="73" ref="Y42:Y58">IF(ISERROR(AA42),"np",AA42)</f>
        <v>np</v>
      </c>
      <c r="Z42" s="5">
        <f t="shared" si="2"/>
        <v>0</v>
      </c>
      <c r="AA42" s="4" t="e">
        <f>VLOOKUP($C42,'[2]Men''s Epée'!$C$4:$U$91,AA$1-2,FALSE)</f>
        <v>#N/A</v>
      </c>
      <c r="AB42" s="52"/>
      <c r="AE42" s="54"/>
      <c r="AG42" s="25">
        <f t="shared" si="52"/>
        <v>0</v>
      </c>
      <c r="AH42" s="25">
        <f t="shared" si="53"/>
        <v>0</v>
      </c>
      <c r="AI42" s="25">
        <f t="shared" si="54"/>
        <v>0</v>
      </c>
      <c r="AJ42" s="25">
        <f t="shared" si="55"/>
        <v>205</v>
      </c>
      <c r="AK42" s="25">
        <f t="shared" si="56"/>
        <v>0</v>
      </c>
      <c r="AL42" s="25">
        <f t="shared" si="57"/>
        <v>0</v>
      </c>
      <c r="AM42" s="25">
        <f t="shared" si="58"/>
        <v>0</v>
      </c>
      <c r="AN42" s="25">
        <f t="shared" si="59"/>
        <v>0</v>
      </c>
      <c r="AO42" s="25">
        <f>IF(OR('[2]Men''s Epée'!$A$3=1,AB42&gt;0),ABS(AB42),0)</f>
        <v>0</v>
      </c>
      <c r="AP42" s="25">
        <f>IF(OR('[2]Men''s Epée'!$A$3=1,AC42&gt;0),ABS(AC42),0)</f>
        <v>0</v>
      </c>
      <c r="AQ42" s="25">
        <f>IF(OR('[2]Men''s Epée'!$A$3=1,AD42&gt;0),ABS(AD42),0)</f>
        <v>0</v>
      </c>
      <c r="AR42" s="25">
        <f>IF(OR('[2]Men''s Epée'!$A$3=1,AE42&gt;0),ABS(AE42),0)</f>
        <v>0</v>
      </c>
      <c r="AT42" s="25">
        <f t="shared" si="60"/>
        <v>0</v>
      </c>
      <c r="AU42" s="25">
        <f t="shared" si="61"/>
        <v>0</v>
      </c>
      <c r="AV42" s="25">
        <f t="shared" si="62"/>
        <v>0</v>
      </c>
      <c r="AW42" s="25">
        <f t="shared" si="63"/>
        <v>0</v>
      </c>
      <c r="AX42" s="25">
        <f>IF('[2]Men''s Epée'!$U$3=TRUE,Q42,0)</f>
        <v>0</v>
      </c>
      <c r="AY42" s="25">
        <f>IF('[2]Men''s Epée'!$V$3=TRUE,T42,0)</f>
        <v>0</v>
      </c>
      <c r="AZ42" s="25">
        <f>IF('[2]Men''s Epée'!$W$3=TRUE,W42,0)</f>
        <v>0</v>
      </c>
      <c r="BA42" s="25">
        <f t="shared" si="64"/>
        <v>0</v>
      </c>
      <c r="BB42" s="55">
        <f t="shared" si="65"/>
        <v>0</v>
      </c>
      <c r="BC42" s="55">
        <f t="shared" si="66"/>
        <v>0</v>
      </c>
      <c r="BD42" s="55">
        <f t="shared" si="67"/>
        <v>0</v>
      </c>
      <c r="BE42" s="55">
        <f t="shared" si="68"/>
        <v>0</v>
      </c>
      <c r="BF42" s="25">
        <f t="shared" si="69"/>
        <v>0</v>
      </c>
    </row>
    <row r="43" spans="1:58" ht="13.5" customHeight="1">
      <c r="A43" s="19" t="str">
        <f t="shared" si="50"/>
        <v>40</v>
      </c>
      <c r="B43" s="19">
        <f t="shared" si="51"/>
      </c>
      <c r="C43" s="37" t="s">
        <v>263</v>
      </c>
      <c r="D43" s="25">
        <v>1982</v>
      </c>
      <c r="E43" s="21">
        <f>ROUND(F43+IF('[2]Men''s Epée'!$A$3=1,G43,0)+LARGE($AG43:$AR43,1)+LARGE($AG43:$AR43,2)+LARGE($AG43:$AR43,3)+LARGE($AG43:$AR43,4),0)</f>
        <v>204</v>
      </c>
      <c r="F43" s="22"/>
      <c r="G43" s="23"/>
      <c r="H43" s="23" t="s">
        <v>8</v>
      </c>
      <c r="I43" s="24">
        <f>IF(OR('[2]Men''s Epée'!$A$3=1,$AG$3=TRUE),IF(OR(H43&gt;=33,ISNUMBER(H43)=FALSE),0,VLOOKUP(H43,PointTable,I$3,TRUE)),0)</f>
        <v>0</v>
      </c>
      <c r="J43" s="23" t="s">
        <v>8</v>
      </c>
      <c r="K43" s="24">
        <f>IF(OR('[2]Men''s Epée'!$A$3=1,$AH$3=TRUE),IF(OR(J43&gt;=33,ISNUMBER(J43)=FALSE),0,VLOOKUP(J43,PointTable,K$3,TRUE)),0)</f>
        <v>0</v>
      </c>
      <c r="L43" s="23" t="s">
        <v>8</v>
      </c>
      <c r="M43" s="24">
        <f>IF(OR('[2]Men''s Epée'!$A$3=1,$AI$3=TRUE),IF(OR(L43&gt;=33,ISNUMBER(L43)=FALSE),0,VLOOKUP(L43,PointTable,M$3,TRUE)),0)</f>
        <v>0</v>
      </c>
      <c r="N43" s="23">
        <v>23</v>
      </c>
      <c r="O43" s="24">
        <f>IF(OR('[2]Men''s Epée'!$A$3=1,$AJ$3=TRUE),IF(OR(N43&gt;=33,ISNUMBER(N43)=FALSE),0,VLOOKUP(N43,PointTable,O$3,TRUE)),0)</f>
        <v>204</v>
      </c>
      <c r="P43" s="4" t="str">
        <f t="shared" si="70"/>
        <v>np</v>
      </c>
      <c r="Q43" s="5">
        <f>IF(OR('[2]Men's Epée'!$A$3=1,'[2]Men's Epée'!$U$3=TRUE),IF(OR(P43&gt;=$A$3,ISNUMBER(P43)=FALSE),0,VLOOKUP(P43,PointTable,Q$3,TRUE)),0)</f>
        <v>0</v>
      </c>
      <c r="R43" s="4" t="e">
        <f>VLOOKUP($C43,'[2]Men''s Epée'!$C$4:$U$91,R$1-2,FALSE)</f>
        <v>#N/A</v>
      </c>
      <c r="S43" s="4" t="str">
        <f t="shared" si="71"/>
        <v>np</v>
      </c>
      <c r="T43" s="5">
        <f>IF(OR('[2]Men's Epée'!$A$3=1,'[2]Men's Epée'!$V$3=TRUE),IF(OR(S43&gt;=$A$3,ISNUMBER(S43)=FALSE),0,VLOOKUP(S43,PointTable,T$3,TRUE)),0)</f>
        <v>0</v>
      </c>
      <c r="U43" s="4" t="e">
        <f>VLOOKUP($C43,'[2]Men''s Epée'!$C$4:$U$91,U$1-2,FALSE)</f>
        <v>#N/A</v>
      </c>
      <c r="V43" s="4" t="str">
        <f t="shared" si="72"/>
        <v>np</v>
      </c>
      <c r="W43" s="5">
        <f>IF(OR('[2]Men's Epée'!$A$3=1,'[2]Men's Epée'!$W$3=TRUE),IF(OR(V43&gt;=$A$3,ISNUMBER(V43)=FALSE),0,VLOOKUP(V43,PointTable,W$3,TRUE)),0)</f>
        <v>0</v>
      </c>
      <c r="X43" s="4" t="e">
        <f>VLOOKUP($C43,'[2]Men''s Epée'!$C$4:$U$91,X$1-2,FALSE)</f>
        <v>#N/A</v>
      </c>
      <c r="Y43" s="4" t="str">
        <f t="shared" si="73"/>
        <v>np</v>
      </c>
      <c r="Z43" s="5">
        <f t="shared" si="2"/>
        <v>0</v>
      </c>
      <c r="AA43" s="4" t="e">
        <f>VLOOKUP($C43,'[2]Men''s Epée'!$C$4:$U$91,AA$1-2,FALSE)</f>
        <v>#N/A</v>
      </c>
      <c r="AB43" s="52"/>
      <c r="AE43" s="54"/>
      <c r="AG43" s="25">
        <f t="shared" si="52"/>
        <v>0</v>
      </c>
      <c r="AH43" s="25">
        <f t="shared" si="53"/>
        <v>0</v>
      </c>
      <c r="AI43" s="25">
        <f t="shared" si="54"/>
        <v>0</v>
      </c>
      <c r="AJ43" s="25">
        <f t="shared" si="55"/>
        <v>204</v>
      </c>
      <c r="AK43" s="25">
        <f t="shared" si="56"/>
        <v>0</v>
      </c>
      <c r="AL43" s="25">
        <f t="shared" si="57"/>
        <v>0</v>
      </c>
      <c r="AM43" s="25">
        <f t="shared" si="58"/>
        <v>0</v>
      </c>
      <c r="AN43" s="25">
        <f t="shared" si="59"/>
        <v>0</v>
      </c>
      <c r="AO43" s="25">
        <f>IF(OR('[2]Men''s Epée'!$A$3=1,AB43&gt;0),ABS(AB43),0)</f>
        <v>0</v>
      </c>
      <c r="AP43" s="25">
        <f>IF(OR('[2]Men''s Epée'!$A$3=1,AC43&gt;0),ABS(AC43),0)</f>
        <v>0</v>
      </c>
      <c r="AQ43" s="25">
        <f>IF(OR('[2]Men''s Epée'!$A$3=1,AD43&gt;0),ABS(AD43),0)</f>
        <v>0</v>
      </c>
      <c r="AR43" s="25">
        <f>IF(OR('[2]Men''s Epée'!$A$3=1,AE43&gt;0),ABS(AE43),0)</f>
        <v>0</v>
      </c>
      <c r="AT43" s="25">
        <f t="shared" si="60"/>
        <v>0</v>
      </c>
      <c r="AU43" s="25">
        <f t="shared" si="61"/>
        <v>0</v>
      </c>
      <c r="AV43" s="25">
        <f t="shared" si="62"/>
        <v>0</v>
      </c>
      <c r="AW43" s="25">
        <f t="shared" si="63"/>
        <v>0</v>
      </c>
      <c r="AX43" s="25">
        <f>IF('[2]Men''s Epée'!$U$3=TRUE,Q43,0)</f>
        <v>0</v>
      </c>
      <c r="AY43" s="25">
        <f>IF('[2]Men''s Epée'!$V$3=TRUE,T43,0)</f>
        <v>0</v>
      </c>
      <c r="AZ43" s="25">
        <f>IF('[2]Men''s Epée'!$W$3=TRUE,W43,0)</f>
        <v>0</v>
      </c>
      <c r="BA43" s="25">
        <f t="shared" si="64"/>
        <v>0</v>
      </c>
      <c r="BB43" s="55">
        <f t="shared" si="65"/>
        <v>0</v>
      </c>
      <c r="BC43" s="55">
        <f t="shared" si="66"/>
        <v>0</v>
      </c>
      <c r="BD43" s="55">
        <f t="shared" si="67"/>
        <v>0</v>
      </c>
      <c r="BE43" s="55">
        <f t="shared" si="68"/>
        <v>0</v>
      </c>
      <c r="BF43" s="25">
        <f t="shared" si="69"/>
        <v>0</v>
      </c>
    </row>
    <row r="44" spans="1:58" ht="13.5" customHeight="1">
      <c r="A44" s="19" t="str">
        <f t="shared" si="50"/>
        <v>41</v>
      </c>
      <c r="B44" s="19" t="str">
        <f t="shared" si="51"/>
        <v>#</v>
      </c>
      <c r="C44" s="37" t="s">
        <v>157</v>
      </c>
      <c r="D44" s="25">
        <v>1985</v>
      </c>
      <c r="E44" s="21">
        <f>ROUND(F44+IF('[2]Men''s Epée'!$A$3=1,G44,0)+LARGE($AG44:$AR44,1)+LARGE($AG44:$AR44,2)+LARGE($AG44:$AR44,3)+LARGE($AG44:$AR44,4),0)</f>
        <v>203</v>
      </c>
      <c r="F44" s="22"/>
      <c r="G44" s="23"/>
      <c r="H44" s="23">
        <v>24</v>
      </c>
      <c r="I44" s="24">
        <f>IF(OR('[2]Men''s Epée'!$A$3=1,$AG$3=TRUE),IF(OR(H44&gt;=33,ISNUMBER(H44)=FALSE),0,VLOOKUP(H44,PointTable,I$3,TRUE)),0)</f>
        <v>203</v>
      </c>
      <c r="J44" s="23" t="s">
        <v>8</v>
      </c>
      <c r="K44" s="24">
        <f>IF(OR('[2]Men''s Epée'!$A$3=1,$AH$3=TRUE),IF(OR(J44&gt;=33,ISNUMBER(J44)=FALSE),0,VLOOKUP(J44,PointTable,K$3,TRUE)),0)</f>
        <v>0</v>
      </c>
      <c r="L44" s="23" t="s">
        <v>8</v>
      </c>
      <c r="M44" s="24">
        <f>IF(OR('[2]Men''s Epée'!$A$3=1,$AI$3=TRUE),IF(OR(L44&gt;=33,ISNUMBER(L44)=FALSE),0,VLOOKUP(L44,PointTable,M$3,TRUE)),0)</f>
        <v>0</v>
      </c>
      <c r="N44" s="23" t="s">
        <v>8</v>
      </c>
      <c r="O44" s="24">
        <f>IF(OR('[2]Men''s Epée'!$A$3=1,$AJ$3=TRUE),IF(OR(N44&gt;=33,ISNUMBER(N44)=FALSE),0,VLOOKUP(N44,PointTable,O$3,TRUE)),0)</f>
        <v>0</v>
      </c>
      <c r="P44" s="4" t="str">
        <f t="shared" si="70"/>
        <v>np</v>
      </c>
      <c r="Q44" s="5">
        <f>IF(OR('[2]Men's Epée'!$A$3=1,'[2]Men's Epée'!$U$3=TRUE),IF(OR(P44&gt;=$A$3,ISNUMBER(P44)=FALSE),0,VLOOKUP(P44,PointTable,Q$3,TRUE)),0)</f>
        <v>0</v>
      </c>
      <c r="R44" s="4" t="e">
        <f>VLOOKUP($C44,'[2]Men''s Epée'!$C$4:$U$91,R$1-2,FALSE)</f>
        <v>#N/A</v>
      </c>
      <c r="S44" s="4" t="str">
        <f t="shared" si="71"/>
        <v>np</v>
      </c>
      <c r="T44" s="5">
        <f>IF(OR('[2]Men's Epée'!$A$3=1,'[2]Men's Epée'!$V$3=TRUE),IF(OR(S44&gt;=$A$3,ISNUMBER(S44)=FALSE),0,VLOOKUP(S44,PointTable,T$3,TRUE)),0)</f>
        <v>0</v>
      </c>
      <c r="U44" s="4" t="e">
        <f>VLOOKUP($C44,'[2]Men''s Epée'!$C$4:$U$91,U$1-2,FALSE)</f>
        <v>#N/A</v>
      </c>
      <c r="V44" s="4" t="str">
        <f t="shared" si="72"/>
        <v>np</v>
      </c>
      <c r="W44" s="5">
        <f>IF(OR('[2]Men's Epée'!$A$3=1,'[2]Men's Epée'!$W$3=TRUE),IF(OR(V44&gt;=$A$3,ISNUMBER(V44)=FALSE),0,VLOOKUP(V44,PointTable,W$3,TRUE)),0)</f>
        <v>0</v>
      </c>
      <c r="X44" s="4" t="e">
        <f>VLOOKUP($C44,'[2]Men''s Epée'!$C$4:$U$91,X$1-2,FALSE)</f>
        <v>#N/A</v>
      </c>
      <c r="Y44" s="4" t="str">
        <f t="shared" si="73"/>
        <v>np</v>
      </c>
      <c r="Z44" s="5">
        <f t="shared" si="2"/>
        <v>0</v>
      </c>
      <c r="AA44" s="4" t="e">
        <f>VLOOKUP($C44,'[2]Men''s Epée'!$C$4:$U$91,AA$1-2,FALSE)</f>
        <v>#N/A</v>
      </c>
      <c r="AB44" s="52"/>
      <c r="AE44" s="54"/>
      <c r="AG44" s="25">
        <f t="shared" si="52"/>
        <v>203</v>
      </c>
      <c r="AH44" s="25">
        <f t="shared" si="53"/>
        <v>0</v>
      </c>
      <c r="AI44" s="25">
        <f t="shared" si="54"/>
        <v>0</v>
      </c>
      <c r="AJ44" s="25">
        <f t="shared" si="55"/>
        <v>0</v>
      </c>
      <c r="AK44" s="25">
        <f t="shared" si="56"/>
        <v>0</v>
      </c>
      <c r="AL44" s="25">
        <f t="shared" si="57"/>
        <v>0</v>
      </c>
      <c r="AM44" s="25">
        <f t="shared" si="58"/>
        <v>0</v>
      </c>
      <c r="AN44" s="25">
        <f t="shared" si="59"/>
        <v>0</v>
      </c>
      <c r="AO44" s="25">
        <f>IF(OR('[2]Men''s Epée'!$A$3=1,AB44&gt;0),ABS(AB44),0)</f>
        <v>0</v>
      </c>
      <c r="AP44" s="25">
        <f>IF(OR('[2]Men''s Epée'!$A$3=1,AC44&gt;0),ABS(AC44),0)</f>
        <v>0</v>
      </c>
      <c r="AQ44" s="25">
        <f>IF(OR('[2]Men''s Epée'!$A$3=1,AD44&gt;0),ABS(AD44),0)</f>
        <v>0</v>
      </c>
      <c r="AR44" s="25">
        <f>IF(OR('[2]Men''s Epée'!$A$3=1,AE44&gt;0),ABS(AE44),0)</f>
        <v>0</v>
      </c>
      <c r="AT44" s="25">
        <f t="shared" si="60"/>
        <v>203</v>
      </c>
      <c r="AU44" s="25">
        <f t="shared" si="61"/>
        <v>0</v>
      </c>
      <c r="AV44" s="25">
        <f t="shared" si="62"/>
        <v>0</v>
      </c>
      <c r="AW44" s="25">
        <f t="shared" si="63"/>
        <v>0</v>
      </c>
      <c r="AX44" s="25">
        <f>IF('[2]Men''s Epée'!$U$3=TRUE,Q44,0)</f>
        <v>0</v>
      </c>
      <c r="AY44" s="25">
        <f>IF('[2]Men''s Epée'!$V$3=TRUE,T44,0)</f>
        <v>0</v>
      </c>
      <c r="AZ44" s="25">
        <f>IF('[2]Men''s Epée'!$W$3=TRUE,W44,0)</f>
        <v>0</v>
      </c>
      <c r="BA44" s="25">
        <f t="shared" si="64"/>
        <v>0</v>
      </c>
      <c r="BB44" s="55">
        <f t="shared" si="65"/>
        <v>0</v>
      </c>
      <c r="BC44" s="55">
        <f t="shared" si="66"/>
        <v>0</v>
      </c>
      <c r="BD44" s="55">
        <f t="shared" si="67"/>
        <v>0</v>
      </c>
      <c r="BE44" s="55">
        <f t="shared" si="68"/>
        <v>0</v>
      </c>
      <c r="BF44" s="25">
        <f t="shared" si="69"/>
        <v>203</v>
      </c>
    </row>
    <row r="45" spans="1:58" ht="13.5" customHeight="1">
      <c r="A45" s="19" t="str">
        <f t="shared" si="50"/>
        <v>42T</v>
      </c>
      <c r="B45" s="19" t="str">
        <f t="shared" si="51"/>
        <v>#</v>
      </c>
      <c r="C45" s="37" t="s">
        <v>352</v>
      </c>
      <c r="D45" s="25">
        <v>1985</v>
      </c>
      <c r="E45" s="21">
        <f>ROUND(F45+IF('[2]Men''s Epée'!$A$3=1,G45,0)+LARGE($AG45:$AR45,1)+LARGE($AG45:$AR45,2)+LARGE($AG45:$AR45,3)+LARGE($AG45:$AR45,4),0)</f>
        <v>172</v>
      </c>
      <c r="F45" s="22"/>
      <c r="G45" s="23"/>
      <c r="H45" s="23">
        <v>25</v>
      </c>
      <c r="I45" s="24">
        <f>IF(OR('[2]Men''s Epée'!$A$3=1,$AG$3=TRUE),IF(OR(H45&gt;=33,ISNUMBER(H45)=FALSE),0,VLOOKUP(H45,PointTable,I$3,TRUE)),0)</f>
        <v>172</v>
      </c>
      <c r="J45" s="23" t="s">
        <v>8</v>
      </c>
      <c r="K45" s="24">
        <f>IF(OR('[2]Men''s Epée'!$A$3=1,$AH$3=TRUE),IF(OR(J45&gt;=33,ISNUMBER(J45)=FALSE),0,VLOOKUP(J45,PointTable,K$3,TRUE)),0)</f>
        <v>0</v>
      </c>
      <c r="L45" s="23" t="s">
        <v>8</v>
      </c>
      <c r="M45" s="24">
        <f>IF(OR('[2]Men''s Epée'!$A$3=1,$AI$3=TRUE),IF(OR(L45&gt;=33,ISNUMBER(L45)=FALSE),0,VLOOKUP(L45,PointTable,M$3,TRUE)),0)</f>
        <v>0</v>
      </c>
      <c r="N45" s="23" t="s">
        <v>8</v>
      </c>
      <c r="O45" s="24">
        <f>IF(OR('[2]Men''s Epée'!$A$3=1,$AJ$3=TRUE),IF(OR(N45&gt;=33,ISNUMBER(N45)=FALSE),0,VLOOKUP(N45,PointTable,O$3,TRUE)),0)</f>
        <v>0</v>
      </c>
      <c r="P45" s="4" t="str">
        <f t="shared" si="70"/>
        <v>np</v>
      </c>
      <c r="Q45" s="5">
        <f>IF(OR('[2]Men's Epée'!$A$3=1,'[2]Men's Epée'!$U$3=TRUE),IF(OR(P45&gt;=$A$3,ISNUMBER(P45)=FALSE),0,VLOOKUP(P45,PointTable,Q$3,TRUE)),0)</f>
        <v>0</v>
      </c>
      <c r="R45" s="4" t="e">
        <f>VLOOKUP($C45,'[2]Men''s Epée'!$C$4:$U$91,R$1-2,FALSE)</f>
        <v>#N/A</v>
      </c>
      <c r="S45" s="4" t="str">
        <f t="shared" si="71"/>
        <v>np</v>
      </c>
      <c r="T45" s="5">
        <f>IF(OR('[2]Men's Epée'!$A$3=1,'[2]Men's Epée'!$V$3=TRUE),IF(OR(S45&gt;=$A$3,ISNUMBER(S45)=FALSE),0,VLOOKUP(S45,PointTable,T$3,TRUE)),0)</f>
        <v>0</v>
      </c>
      <c r="U45" s="4" t="e">
        <f>VLOOKUP($C45,'[2]Men''s Epée'!$C$4:$U$91,U$1-2,FALSE)</f>
        <v>#N/A</v>
      </c>
      <c r="V45" s="4" t="str">
        <f t="shared" si="72"/>
        <v>np</v>
      </c>
      <c r="W45" s="5">
        <f>IF(OR('[2]Men's Epée'!$A$3=1,'[2]Men's Epée'!$W$3=TRUE),IF(OR(V45&gt;=$A$3,ISNUMBER(V45)=FALSE),0,VLOOKUP(V45,PointTable,W$3,TRUE)),0)</f>
        <v>0</v>
      </c>
      <c r="X45" s="4" t="e">
        <f>VLOOKUP($C45,'[2]Men''s Epée'!$C$4:$U$91,X$1-2,FALSE)</f>
        <v>#N/A</v>
      </c>
      <c r="Y45" s="4" t="str">
        <f t="shared" si="73"/>
        <v>np</v>
      </c>
      <c r="Z45" s="5">
        <f t="shared" si="2"/>
        <v>0</v>
      </c>
      <c r="AA45" s="4" t="e">
        <f>VLOOKUP($C45,'[2]Men''s Epée'!$C$4:$U$91,AA$1-2,FALSE)</f>
        <v>#N/A</v>
      </c>
      <c r="AB45" s="52"/>
      <c r="AE45" s="54"/>
      <c r="AG45" s="25">
        <f t="shared" si="52"/>
        <v>172</v>
      </c>
      <c r="AH45" s="25">
        <f t="shared" si="53"/>
        <v>0</v>
      </c>
      <c r="AI45" s="25">
        <f t="shared" si="54"/>
        <v>0</v>
      </c>
      <c r="AJ45" s="25">
        <f t="shared" si="55"/>
        <v>0</v>
      </c>
      <c r="AK45" s="25">
        <f t="shared" si="56"/>
        <v>0</v>
      </c>
      <c r="AL45" s="25">
        <f t="shared" si="57"/>
        <v>0</v>
      </c>
      <c r="AM45" s="25">
        <f t="shared" si="58"/>
        <v>0</v>
      </c>
      <c r="AN45" s="25">
        <f t="shared" si="59"/>
        <v>0</v>
      </c>
      <c r="AO45" s="25">
        <f>IF(OR('[2]Men''s Epée'!$A$3=1,AB45&gt;0),ABS(AB45),0)</f>
        <v>0</v>
      </c>
      <c r="AP45" s="25">
        <f>IF(OR('[2]Men''s Epée'!$A$3=1,AC45&gt;0),ABS(AC45),0)</f>
        <v>0</v>
      </c>
      <c r="AQ45" s="25">
        <f>IF(OR('[2]Men''s Epée'!$A$3=1,AD45&gt;0),ABS(AD45),0)</f>
        <v>0</v>
      </c>
      <c r="AR45" s="25">
        <f>IF(OR('[2]Men''s Epée'!$A$3=1,AE45&gt;0),ABS(AE45),0)</f>
        <v>0</v>
      </c>
      <c r="AT45" s="25">
        <f t="shared" si="60"/>
        <v>172</v>
      </c>
      <c r="AU45" s="25">
        <f t="shared" si="61"/>
        <v>0</v>
      </c>
      <c r="AV45" s="25">
        <f t="shared" si="62"/>
        <v>0</v>
      </c>
      <c r="AW45" s="25">
        <f t="shared" si="63"/>
        <v>0</v>
      </c>
      <c r="AX45" s="25">
        <f>IF('[2]Men''s Epée'!$U$3=TRUE,Q45,0)</f>
        <v>0</v>
      </c>
      <c r="AY45" s="25">
        <f>IF('[2]Men''s Epée'!$V$3=TRUE,T45,0)</f>
        <v>0</v>
      </c>
      <c r="AZ45" s="25">
        <f>IF('[2]Men''s Epée'!$W$3=TRUE,W45,0)</f>
        <v>0</v>
      </c>
      <c r="BA45" s="25">
        <f t="shared" si="64"/>
        <v>0</v>
      </c>
      <c r="BB45" s="55">
        <f t="shared" si="65"/>
        <v>0</v>
      </c>
      <c r="BC45" s="55">
        <f t="shared" si="66"/>
        <v>0</v>
      </c>
      <c r="BD45" s="55">
        <f t="shared" si="67"/>
        <v>0</v>
      </c>
      <c r="BE45" s="55">
        <f t="shared" si="68"/>
        <v>0</v>
      </c>
      <c r="BF45" s="25">
        <f t="shared" si="69"/>
        <v>172</v>
      </c>
    </row>
    <row r="46" spans="1:58" ht="13.5" customHeight="1">
      <c r="A46" s="19" t="str">
        <f t="shared" si="50"/>
        <v>42T</v>
      </c>
      <c r="B46" s="19">
        <f t="shared" si="51"/>
      </c>
      <c r="C46" s="37" t="s">
        <v>233</v>
      </c>
      <c r="D46" s="25">
        <v>1984</v>
      </c>
      <c r="E46" s="21">
        <f>ROUND(F46+IF('[2]Men''s Epée'!$A$3=1,G46,0)+LARGE($AG46:$AR46,1)+LARGE($AG46:$AR46,2)+LARGE($AG46:$AR46,3)+LARGE($AG46:$AR46,4),0)</f>
        <v>172</v>
      </c>
      <c r="F46" s="22"/>
      <c r="G46" s="23"/>
      <c r="H46" s="23" t="s">
        <v>8</v>
      </c>
      <c r="I46" s="24">
        <f>IF(OR('[2]Men''s Epée'!$A$3=1,$AG$3=TRUE),IF(OR(H46&gt;=33,ISNUMBER(H46)=FALSE),0,VLOOKUP(H46,PointTable,I$3,TRUE)),0)</f>
        <v>0</v>
      </c>
      <c r="J46" s="23" t="s">
        <v>8</v>
      </c>
      <c r="K46" s="24">
        <f>IF(OR('[2]Men''s Epée'!$A$3=1,$AH$3=TRUE),IF(OR(J46&gt;=33,ISNUMBER(J46)=FALSE),0,VLOOKUP(J46,PointTable,K$3,TRUE)),0)</f>
        <v>0</v>
      </c>
      <c r="L46" s="23">
        <v>25</v>
      </c>
      <c r="M46" s="24">
        <f>IF(OR('[2]Men''s Epée'!$A$3=1,$AI$3=TRUE),IF(OR(L46&gt;=33,ISNUMBER(L46)=FALSE),0,VLOOKUP(L46,PointTable,M$3,TRUE)),0)</f>
        <v>172</v>
      </c>
      <c r="N46" s="23" t="s">
        <v>8</v>
      </c>
      <c r="O46" s="24">
        <f>IF(OR('[2]Men''s Epée'!$A$3=1,$AJ$3=TRUE),IF(OR(N46&gt;=33,ISNUMBER(N46)=FALSE),0,VLOOKUP(N46,PointTable,O$3,TRUE)),0)</f>
        <v>0</v>
      </c>
      <c r="P46" s="4" t="str">
        <f t="shared" si="70"/>
        <v>np</v>
      </c>
      <c r="Q46" s="5">
        <f>IF(OR('[2]Men's Epée'!$A$3=1,'[2]Men's Epée'!$U$3=TRUE),IF(OR(P46&gt;=$A$3,ISNUMBER(P46)=FALSE),0,VLOOKUP(P46,PointTable,Q$3,TRUE)),0)</f>
        <v>0</v>
      </c>
      <c r="R46" s="4" t="e">
        <f>VLOOKUP($C46,'[2]Men''s Epée'!$C$4:$U$91,R$1-2,FALSE)</f>
        <v>#N/A</v>
      </c>
      <c r="S46" s="4" t="str">
        <f t="shared" si="71"/>
        <v>np</v>
      </c>
      <c r="T46" s="5">
        <f>IF(OR('[2]Men's Epée'!$A$3=1,'[2]Men's Epée'!$V$3=TRUE),IF(OR(S46&gt;=$A$3,ISNUMBER(S46)=FALSE),0,VLOOKUP(S46,PointTable,T$3,TRUE)),0)</f>
        <v>0</v>
      </c>
      <c r="U46" s="4" t="e">
        <f>VLOOKUP($C46,'[2]Men''s Epée'!$C$4:$U$91,U$1-2,FALSE)</f>
        <v>#N/A</v>
      </c>
      <c r="V46" s="4" t="str">
        <f t="shared" si="72"/>
        <v>np</v>
      </c>
      <c r="W46" s="5">
        <f>IF(OR('[2]Men's Epée'!$A$3=1,'[2]Men's Epée'!$W$3=TRUE),IF(OR(V46&gt;=$A$3,ISNUMBER(V46)=FALSE),0,VLOOKUP(V46,PointTable,W$3,TRUE)),0)</f>
        <v>0</v>
      </c>
      <c r="X46" s="4" t="e">
        <f>VLOOKUP($C46,'[2]Men''s Epée'!$C$4:$U$91,X$1-2,FALSE)</f>
        <v>#N/A</v>
      </c>
      <c r="Y46" s="4" t="str">
        <f t="shared" si="73"/>
        <v>np</v>
      </c>
      <c r="Z46" s="5">
        <f t="shared" si="2"/>
        <v>0</v>
      </c>
      <c r="AA46" s="4" t="e">
        <f>VLOOKUP($C46,'[2]Men''s Epée'!$C$4:$U$91,AA$1-2,FALSE)</f>
        <v>#N/A</v>
      </c>
      <c r="AB46" s="52"/>
      <c r="AE46" s="54"/>
      <c r="AG46" s="25">
        <f t="shared" si="52"/>
        <v>0</v>
      </c>
      <c r="AH46" s="25">
        <f t="shared" si="53"/>
        <v>0</v>
      </c>
      <c r="AI46" s="25">
        <f t="shared" si="54"/>
        <v>172</v>
      </c>
      <c r="AJ46" s="25">
        <f t="shared" si="55"/>
        <v>0</v>
      </c>
      <c r="AK46" s="25">
        <f t="shared" si="56"/>
        <v>0</v>
      </c>
      <c r="AL46" s="25">
        <f t="shared" si="57"/>
        <v>0</v>
      </c>
      <c r="AM46" s="25">
        <f t="shared" si="58"/>
        <v>0</v>
      </c>
      <c r="AN46" s="25">
        <f t="shared" si="59"/>
        <v>0</v>
      </c>
      <c r="AO46" s="25">
        <f>IF(OR('[2]Men''s Epée'!$A$3=1,AB46&gt;0),ABS(AB46),0)</f>
        <v>0</v>
      </c>
      <c r="AP46" s="25">
        <f>IF(OR('[2]Men''s Epée'!$A$3=1,AC46&gt;0),ABS(AC46),0)</f>
        <v>0</v>
      </c>
      <c r="AQ46" s="25">
        <f>IF(OR('[2]Men''s Epée'!$A$3=1,AD46&gt;0),ABS(AD46),0)</f>
        <v>0</v>
      </c>
      <c r="AR46" s="25">
        <f>IF(OR('[2]Men''s Epée'!$A$3=1,AE46&gt;0),ABS(AE46),0)</f>
        <v>0</v>
      </c>
      <c r="AT46" s="25">
        <f t="shared" si="60"/>
        <v>0</v>
      </c>
      <c r="AU46" s="25">
        <f t="shared" si="61"/>
        <v>0</v>
      </c>
      <c r="AV46" s="25">
        <f t="shared" si="62"/>
        <v>0</v>
      </c>
      <c r="AW46" s="25">
        <f t="shared" si="63"/>
        <v>0</v>
      </c>
      <c r="AX46" s="25">
        <f>IF('[2]Men''s Epée'!$U$3=TRUE,Q46,0)</f>
        <v>0</v>
      </c>
      <c r="AY46" s="25">
        <f>IF('[2]Men''s Epée'!$V$3=TRUE,T46,0)</f>
        <v>0</v>
      </c>
      <c r="AZ46" s="25">
        <f>IF('[2]Men''s Epée'!$W$3=TRUE,W46,0)</f>
        <v>0</v>
      </c>
      <c r="BA46" s="25">
        <f t="shared" si="64"/>
        <v>0</v>
      </c>
      <c r="BB46" s="55">
        <f t="shared" si="65"/>
        <v>0</v>
      </c>
      <c r="BC46" s="55">
        <f t="shared" si="66"/>
        <v>0</v>
      </c>
      <c r="BD46" s="55">
        <f t="shared" si="67"/>
        <v>0</v>
      </c>
      <c r="BE46" s="55">
        <f t="shared" si="68"/>
        <v>0</v>
      </c>
      <c r="BF46" s="25">
        <f t="shared" si="69"/>
        <v>0</v>
      </c>
    </row>
    <row r="47" spans="1:58" ht="13.5" customHeight="1">
      <c r="A47" s="19" t="str">
        <f t="shared" si="50"/>
        <v>44</v>
      </c>
      <c r="B47" s="19" t="str">
        <f t="shared" si="51"/>
        <v>#</v>
      </c>
      <c r="C47" s="37" t="s">
        <v>353</v>
      </c>
      <c r="D47" s="25">
        <v>1985</v>
      </c>
      <c r="E47" s="21">
        <f>ROUND(F47+IF('[2]Men''s Epée'!$A$3=1,G47,0)+LARGE($AG47:$AR47,1)+LARGE($AG47:$AR47,2)+LARGE($AG47:$AR47,3)+LARGE($AG47:$AR47,4),0)</f>
        <v>170</v>
      </c>
      <c r="F47" s="22"/>
      <c r="G47" s="23"/>
      <c r="H47" s="23">
        <v>27</v>
      </c>
      <c r="I47" s="24">
        <f>IF(OR('[2]Men''s Epée'!$A$3=1,$AG$3=TRUE),IF(OR(H47&gt;=33,ISNUMBER(H47)=FALSE),0,VLOOKUP(H47,PointTable,I$3,TRUE)),0)</f>
        <v>170</v>
      </c>
      <c r="J47" s="23" t="s">
        <v>8</v>
      </c>
      <c r="K47" s="24">
        <f>IF(OR('[2]Men''s Epée'!$A$3=1,$AH$3=TRUE),IF(OR(J47&gt;=33,ISNUMBER(J47)=FALSE),0,VLOOKUP(J47,PointTable,K$3,TRUE)),0)</f>
        <v>0</v>
      </c>
      <c r="L47" s="23" t="s">
        <v>8</v>
      </c>
      <c r="M47" s="24">
        <f>IF(OR('[2]Men''s Epée'!$A$3=1,$AI$3=TRUE),IF(OR(L47&gt;=33,ISNUMBER(L47)=FALSE),0,VLOOKUP(L47,PointTable,M$3,TRUE)),0)</f>
        <v>0</v>
      </c>
      <c r="N47" s="23" t="s">
        <v>8</v>
      </c>
      <c r="O47" s="24">
        <f>IF(OR('[2]Men''s Epée'!$A$3=1,$AJ$3=TRUE),IF(OR(N47&gt;=33,ISNUMBER(N47)=FALSE),0,VLOOKUP(N47,PointTable,O$3,TRUE)),0)</f>
        <v>0</v>
      </c>
      <c r="P47" s="4" t="str">
        <f t="shared" si="70"/>
        <v>np</v>
      </c>
      <c r="Q47" s="5">
        <f>IF(OR('[2]Men's Epée'!$A$3=1,'[2]Men's Epée'!$U$3=TRUE),IF(OR(P47&gt;=$A$3,ISNUMBER(P47)=FALSE),0,VLOOKUP(P47,PointTable,Q$3,TRUE)),0)</f>
        <v>0</v>
      </c>
      <c r="R47" s="4" t="e">
        <f>VLOOKUP($C47,'[2]Men''s Epée'!$C$4:$U$91,R$1-2,FALSE)</f>
        <v>#N/A</v>
      </c>
      <c r="S47" s="4" t="str">
        <f t="shared" si="71"/>
        <v>np</v>
      </c>
      <c r="T47" s="5">
        <f>IF(OR('[2]Men's Epée'!$A$3=1,'[2]Men's Epée'!$V$3=TRUE),IF(OR(S47&gt;=$A$3,ISNUMBER(S47)=FALSE),0,VLOOKUP(S47,PointTable,T$3,TRUE)),0)</f>
        <v>0</v>
      </c>
      <c r="U47" s="4" t="e">
        <f>VLOOKUP($C47,'[2]Men''s Epée'!$C$4:$U$91,U$1-2,FALSE)</f>
        <v>#N/A</v>
      </c>
      <c r="V47" s="4" t="str">
        <f t="shared" si="72"/>
        <v>np</v>
      </c>
      <c r="W47" s="5">
        <f>IF(OR('[2]Men's Epée'!$A$3=1,'[2]Men's Epée'!$W$3=TRUE),IF(OR(V47&gt;=$A$3,ISNUMBER(V47)=FALSE),0,VLOOKUP(V47,PointTable,W$3,TRUE)),0)</f>
        <v>0</v>
      </c>
      <c r="X47" s="4" t="e">
        <f>VLOOKUP($C47,'[2]Men''s Epée'!$C$4:$U$91,X$1-2,FALSE)</f>
        <v>#N/A</v>
      </c>
      <c r="Y47" s="4" t="str">
        <f t="shared" si="73"/>
        <v>np</v>
      </c>
      <c r="Z47" s="5">
        <f t="shared" si="2"/>
        <v>0</v>
      </c>
      <c r="AA47" s="4" t="e">
        <f>VLOOKUP($C47,'[2]Men''s Epée'!$C$4:$U$91,AA$1-2,FALSE)</f>
        <v>#N/A</v>
      </c>
      <c r="AB47" s="52"/>
      <c r="AE47" s="54"/>
      <c r="AG47" s="25">
        <f t="shared" si="52"/>
        <v>170</v>
      </c>
      <c r="AH47" s="25">
        <f t="shared" si="53"/>
        <v>0</v>
      </c>
      <c r="AI47" s="25">
        <f t="shared" si="54"/>
        <v>0</v>
      </c>
      <c r="AJ47" s="25">
        <f t="shared" si="55"/>
        <v>0</v>
      </c>
      <c r="AK47" s="25">
        <f t="shared" si="56"/>
        <v>0</v>
      </c>
      <c r="AL47" s="25">
        <f t="shared" si="57"/>
        <v>0</v>
      </c>
      <c r="AM47" s="25">
        <f t="shared" si="58"/>
        <v>0</v>
      </c>
      <c r="AN47" s="25">
        <f t="shared" si="59"/>
        <v>0</v>
      </c>
      <c r="AO47" s="25">
        <f>IF(OR('[2]Men''s Epée'!$A$3=1,AB47&gt;0),ABS(AB47),0)</f>
        <v>0</v>
      </c>
      <c r="AP47" s="25">
        <f>IF(OR('[2]Men''s Epée'!$A$3=1,AC47&gt;0),ABS(AC47),0)</f>
        <v>0</v>
      </c>
      <c r="AQ47" s="25">
        <f>IF(OR('[2]Men''s Epée'!$A$3=1,AD47&gt;0),ABS(AD47),0)</f>
        <v>0</v>
      </c>
      <c r="AR47" s="25">
        <f>IF(OR('[2]Men''s Epée'!$A$3=1,AE47&gt;0),ABS(AE47),0)</f>
        <v>0</v>
      </c>
      <c r="AT47" s="25">
        <f t="shared" si="60"/>
        <v>170</v>
      </c>
      <c r="AU47" s="25">
        <f t="shared" si="61"/>
        <v>0</v>
      </c>
      <c r="AV47" s="25">
        <f t="shared" si="62"/>
        <v>0</v>
      </c>
      <c r="AW47" s="25">
        <f t="shared" si="63"/>
        <v>0</v>
      </c>
      <c r="AX47" s="25">
        <f>IF('[2]Men''s Epée'!$U$3=TRUE,Q47,0)</f>
        <v>0</v>
      </c>
      <c r="AY47" s="25">
        <f>IF('[2]Men''s Epée'!$V$3=TRUE,T47,0)</f>
        <v>0</v>
      </c>
      <c r="AZ47" s="25">
        <f>IF('[2]Men''s Epée'!$W$3=TRUE,W47,0)</f>
        <v>0</v>
      </c>
      <c r="BA47" s="25">
        <f t="shared" si="64"/>
        <v>0</v>
      </c>
      <c r="BB47" s="55">
        <f t="shared" si="65"/>
        <v>0</v>
      </c>
      <c r="BC47" s="55">
        <f t="shared" si="66"/>
        <v>0</v>
      </c>
      <c r="BD47" s="55">
        <f t="shared" si="67"/>
        <v>0</v>
      </c>
      <c r="BE47" s="55">
        <f t="shared" si="68"/>
        <v>0</v>
      </c>
      <c r="BF47" s="25">
        <f t="shared" si="69"/>
        <v>170</v>
      </c>
    </row>
    <row r="48" spans="1:58" ht="13.5" customHeight="1">
      <c r="A48" s="19" t="str">
        <f t="shared" si="50"/>
        <v>45</v>
      </c>
      <c r="B48" s="19">
        <f t="shared" si="51"/>
      </c>
      <c r="C48" s="37" t="s">
        <v>161</v>
      </c>
      <c r="D48" s="25">
        <v>1984</v>
      </c>
      <c r="E48" s="21">
        <f>ROUND(F48+IF('[2]Men''s Epée'!$A$3=1,G48,0)+LARGE($AG48:$AR48,1)+LARGE($AG48:$AR48,2)+LARGE($AG48:$AR48,3)+LARGE($AG48:$AR48,4),0)</f>
        <v>169</v>
      </c>
      <c r="F48" s="22"/>
      <c r="G48" s="23"/>
      <c r="H48" s="23" t="s">
        <v>8</v>
      </c>
      <c r="I48" s="24">
        <f>IF(OR('[2]Men''s Epée'!$A$3=1,$AG$3=TRUE),IF(OR(H48&gt;=33,ISNUMBER(H48)=FALSE),0,VLOOKUP(H48,PointTable,I$3,TRUE)),0)</f>
        <v>0</v>
      </c>
      <c r="J48" s="23" t="s">
        <v>8</v>
      </c>
      <c r="K48" s="24">
        <f>IF(OR('[2]Men''s Epée'!$A$3=1,$AH$3=TRUE),IF(OR(J48&gt;=33,ISNUMBER(J48)=FALSE),0,VLOOKUP(J48,PointTable,K$3,TRUE)),0)</f>
        <v>0</v>
      </c>
      <c r="L48" s="23" t="s">
        <v>8</v>
      </c>
      <c r="M48" s="24">
        <f>IF(OR('[2]Men''s Epée'!$A$3=1,$AI$3=TRUE),IF(OR(L48&gt;=33,ISNUMBER(L48)=FALSE),0,VLOOKUP(L48,PointTable,M$3,TRUE)),0)</f>
        <v>0</v>
      </c>
      <c r="N48" s="23">
        <v>28</v>
      </c>
      <c r="O48" s="24">
        <f>IF(OR('[2]Men''s Epée'!$A$3=1,$AJ$3=TRUE),IF(OR(N48&gt;=33,ISNUMBER(N48)=FALSE),0,VLOOKUP(N48,PointTable,O$3,TRUE)),0)</f>
        <v>169</v>
      </c>
      <c r="P48" s="4" t="str">
        <f t="shared" si="70"/>
        <v>np</v>
      </c>
      <c r="Q48" s="5">
        <f>IF(OR('[2]Men's Epée'!$A$3=1,'[2]Men's Epée'!$U$3=TRUE),IF(OR(P48&gt;=$A$3,ISNUMBER(P48)=FALSE),0,VLOOKUP(P48,PointTable,Q$3,TRUE)),0)</f>
        <v>0</v>
      </c>
      <c r="R48" s="4" t="e">
        <f>VLOOKUP($C48,'[2]Men''s Epée'!$C$4:$U$91,R$1-2,FALSE)</f>
        <v>#N/A</v>
      </c>
      <c r="S48" s="4" t="str">
        <f t="shared" si="71"/>
        <v>np</v>
      </c>
      <c r="T48" s="5">
        <f>IF(OR('[2]Men's Epée'!$A$3=1,'[2]Men's Epée'!$V$3=TRUE),IF(OR(S48&gt;=$A$3,ISNUMBER(S48)=FALSE),0,VLOOKUP(S48,PointTable,T$3,TRUE)),0)</f>
        <v>0</v>
      </c>
      <c r="U48" s="4" t="e">
        <f>VLOOKUP($C48,'[2]Men''s Epée'!$C$4:$U$91,U$1-2,FALSE)</f>
        <v>#N/A</v>
      </c>
      <c r="V48" s="4" t="str">
        <f t="shared" si="72"/>
        <v>np</v>
      </c>
      <c r="W48" s="5">
        <f>IF(OR('[2]Men's Epée'!$A$3=1,'[2]Men's Epée'!$W$3=TRUE),IF(OR(V48&gt;=$A$3,ISNUMBER(V48)=FALSE),0,VLOOKUP(V48,PointTable,W$3,TRUE)),0)</f>
        <v>0</v>
      </c>
      <c r="X48" s="4" t="e">
        <f>VLOOKUP($C48,'[2]Men''s Epée'!$C$4:$U$91,X$1-2,FALSE)</f>
        <v>#N/A</v>
      </c>
      <c r="Y48" s="4" t="str">
        <f t="shared" si="73"/>
        <v>np</v>
      </c>
      <c r="Z48" s="5">
        <f t="shared" si="2"/>
        <v>0</v>
      </c>
      <c r="AA48" s="4" t="e">
        <f>VLOOKUP($C48,'[2]Men''s Epée'!$C$4:$U$91,AA$1-2,FALSE)</f>
        <v>#N/A</v>
      </c>
      <c r="AB48" s="52"/>
      <c r="AE48" s="54"/>
      <c r="AG48" s="25">
        <f t="shared" si="52"/>
        <v>0</v>
      </c>
      <c r="AH48" s="25">
        <f t="shared" si="53"/>
        <v>0</v>
      </c>
      <c r="AI48" s="25">
        <f t="shared" si="54"/>
        <v>0</v>
      </c>
      <c r="AJ48" s="25">
        <f t="shared" si="55"/>
        <v>169</v>
      </c>
      <c r="AK48" s="25">
        <f t="shared" si="56"/>
        <v>0</v>
      </c>
      <c r="AL48" s="25">
        <f t="shared" si="57"/>
        <v>0</v>
      </c>
      <c r="AM48" s="25">
        <f t="shared" si="58"/>
        <v>0</v>
      </c>
      <c r="AN48" s="25">
        <f t="shared" si="59"/>
        <v>0</v>
      </c>
      <c r="AO48" s="25">
        <f>IF(OR('[2]Men''s Epée'!$A$3=1,AB48&gt;0),ABS(AB48),0)</f>
        <v>0</v>
      </c>
      <c r="AP48" s="25">
        <f>IF(OR('[2]Men''s Epée'!$A$3=1,AC48&gt;0),ABS(AC48),0)</f>
        <v>0</v>
      </c>
      <c r="AQ48" s="25">
        <f>IF(OR('[2]Men''s Epée'!$A$3=1,AD48&gt;0),ABS(AD48),0)</f>
        <v>0</v>
      </c>
      <c r="AR48" s="25">
        <f>IF(OR('[2]Men''s Epée'!$A$3=1,AE48&gt;0),ABS(AE48),0)</f>
        <v>0</v>
      </c>
      <c r="AT48" s="25">
        <f t="shared" si="60"/>
        <v>0</v>
      </c>
      <c r="AU48" s="25">
        <f t="shared" si="61"/>
        <v>0</v>
      </c>
      <c r="AV48" s="25">
        <f t="shared" si="62"/>
        <v>0</v>
      </c>
      <c r="AW48" s="25">
        <f t="shared" si="63"/>
        <v>0</v>
      </c>
      <c r="AX48" s="25">
        <f>IF('[2]Men''s Epée'!$U$3=TRUE,Q48,0)</f>
        <v>0</v>
      </c>
      <c r="AY48" s="25">
        <f>IF('[2]Men''s Epée'!$V$3=TRUE,T48,0)</f>
        <v>0</v>
      </c>
      <c r="AZ48" s="25">
        <f>IF('[2]Men''s Epée'!$W$3=TRUE,W48,0)</f>
        <v>0</v>
      </c>
      <c r="BA48" s="25">
        <f t="shared" si="64"/>
        <v>0</v>
      </c>
      <c r="BB48" s="55">
        <f t="shared" si="65"/>
        <v>0</v>
      </c>
      <c r="BC48" s="55">
        <f t="shared" si="66"/>
        <v>0</v>
      </c>
      <c r="BD48" s="55">
        <f t="shared" si="67"/>
        <v>0</v>
      </c>
      <c r="BE48" s="55">
        <f t="shared" si="68"/>
        <v>0</v>
      </c>
      <c r="BF48" s="25">
        <f t="shared" si="69"/>
        <v>0</v>
      </c>
    </row>
    <row r="49" spans="1:58" ht="13.5" customHeight="1">
      <c r="A49" s="19" t="str">
        <f t="shared" si="50"/>
        <v>46</v>
      </c>
      <c r="B49" s="19">
        <f t="shared" si="51"/>
      </c>
      <c r="C49" s="37" t="s">
        <v>264</v>
      </c>
      <c r="D49" s="25">
        <v>1983</v>
      </c>
      <c r="E49" s="21">
        <f>ROUND(F49+IF('[2]Men''s Epée'!$A$3=1,G49,0)+LARGE($AG49:$AR49,1)+LARGE($AG49:$AR49,2)+LARGE($AG49:$AR49,3)+LARGE($AG49:$AR49,4),0)</f>
        <v>168</v>
      </c>
      <c r="F49" s="22"/>
      <c r="G49" s="23"/>
      <c r="H49" s="23" t="s">
        <v>8</v>
      </c>
      <c r="I49" s="24">
        <f>IF(OR('[2]Men''s Epée'!$A$3=1,$AG$3=TRUE),IF(OR(H49&gt;=33,ISNUMBER(H49)=FALSE),0,VLOOKUP(H49,PointTable,I$3,TRUE)),0)</f>
        <v>0</v>
      </c>
      <c r="J49" s="23" t="s">
        <v>8</v>
      </c>
      <c r="K49" s="24">
        <f>IF(OR('[2]Men''s Epée'!$A$3=1,$AH$3=TRUE),IF(OR(J49&gt;=33,ISNUMBER(J49)=FALSE),0,VLOOKUP(J49,PointTable,K$3,TRUE)),0)</f>
        <v>0</v>
      </c>
      <c r="L49" s="23" t="s">
        <v>8</v>
      </c>
      <c r="M49" s="24">
        <f>IF(OR('[2]Men''s Epée'!$A$3=1,$AI$3=TRUE),IF(OR(L49&gt;=33,ISNUMBER(L49)=FALSE),0,VLOOKUP(L49,PointTable,M$3,TRUE)),0)</f>
        <v>0</v>
      </c>
      <c r="N49" s="23">
        <v>29</v>
      </c>
      <c r="O49" s="24">
        <f>IF(OR('[2]Men''s Epée'!$A$3=1,$AJ$3=TRUE),IF(OR(N49&gt;=33,ISNUMBER(N49)=FALSE),0,VLOOKUP(N49,PointTable,O$3,TRUE)),0)</f>
        <v>168</v>
      </c>
      <c r="P49" s="4" t="str">
        <f t="shared" si="70"/>
        <v>np</v>
      </c>
      <c r="Q49" s="5">
        <f>IF(OR('[2]Men's Epée'!$A$3=1,'[2]Men's Epée'!$U$3=TRUE),IF(OR(P49&gt;=$A$3,ISNUMBER(P49)=FALSE),0,VLOOKUP(P49,PointTable,Q$3,TRUE)),0)</f>
        <v>0</v>
      </c>
      <c r="R49" s="4" t="e">
        <f>VLOOKUP($C49,'[2]Men''s Epée'!$C$4:$U$91,R$1-2,FALSE)</f>
        <v>#N/A</v>
      </c>
      <c r="S49" s="4" t="str">
        <f t="shared" si="71"/>
        <v>np</v>
      </c>
      <c r="T49" s="5">
        <f>IF(OR('[2]Men's Epée'!$A$3=1,'[2]Men's Epée'!$V$3=TRUE),IF(OR(S49&gt;=$A$3,ISNUMBER(S49)=FALSE),0,VLOOKUP(S49,PointTable,T$3,TRUE)),0)</f>
        <v>0</v>
      </c>
      <c r="U49" s="4" t="e">
        <f>VLOOKUP($C49,'[2]Men''s Epée'!$C$4:$U$91,U$1-2,FALSE)</f>
        <v>#N/A</v>
      </c>
      <c r="V49" s="4" t="str">
        <f t="shared" si="72"/>
        <v>np</v>
      </c>
      <c r="W49" s="5">
        <f>IF(OR('[2]Men's Epée'!$A$3=1,'[2]Men's Epée'!$W$3=TRUE),IF(OR(V49&gt;=$A$3,ISNUMBER(V49)=FALSE),0,VLOOKUP(V49,PointTable,W$3,TRUE)),0)</f>
        <v>0</v>
      </c>
      <c r="X49" s="4" t="e">
        <f>VLOOKUP($C49,'[2]Men''s Epée'!$C$4:$U$91,X$1-2,FALSE)</f>
        <v>#N/A</v>
      </c>
      <c r="Y49" s="4" t="str">
        <f t="shared" si="73"/>
        <v>np</v>
      </c>
      <c r="Z49" s="5">
        <f t="shared" si="2"/>
        <v>0</v>
      </c>
      <c r="AA49" s="4" t="e">
        <f>VLOOKUP($C49,'[2]Men''s Epée'!$C$4:$U$91,AA$1-2,FALSE)</f>
        <v>#N/A</v>
      </c>
      <c r="AB49" s="52"/>
      <c r="AE49" s="54"/>
      <c r="AG49" s="25">
        <f t="shared" si="52"/>
        <v>0</v>
      </c>
      <c r="AH49" s="25">
        <f t="shared" si="53"/>
        <v>0</v>
      </c>
      <c r="AI49" s="25">
        <f t="shared" si="54"/>
        <v>0</v>
      </c>
      <c r="AJ49" s="25">
        <f t="shared" si="55"/>
        <v>168</v>
      </c>
      <c r="AK49" s="25">
        <f t="shared" si="56"/>
        <v>0</v>
      </c>
      <c r="AL49" s="25">
        <f t="shared" si="57"/>
        <v>0</v>
      </c>
      <c r="AM49" s="25">
        <f t="shared" si="58"/>
        <v>0</v>
      </c>
      <c r="AN49" s="25">
        <f t="shared" si="59"/>
        <v>0</v>
      </c>
      <c r="AO49" s="25">
        <f>IF(OR('[2]Men''s Epée'!$A$3=1,AB49&gt;0),ABS(AB49),0)</f>
        <v>0</v>
      </c>
      <c r="AP49" s="25">
        <f>IF(OR('[2]Men''s Epée'!$A$3=1,AC49&gt;0),ABS(AC49),0)</f>
        <v>0</v>
      </c>
      <c r="AQ49" s="25">
        <f>IF(OR('[2]Men''s Epée'!$A$3=1,AD49&gt;0),ABS(AD49),0)</f>
        <v>0</v>
      </c>
      <c r="AR49" s="25">
        <f>IF(OR('[2]Men''s Epée'!$A$3=1,AE49&gt;0),ABS(AE49),0)</f>
        <v>0</v>
      </c>
      <c r="AT49" s="25">
        <f t="shared" si="60"/>
        <v>0</v>
      </c>
      <c r="AU49" s="25">
        <f t="shared" si="61"/>
        <v>0</v>
      </c>
      <c r="AV49" s="25">
        <f t="shared" si="62"/>
        <v>0</v>
      </c>
      <c r="AW49" s="25">
        <f t="shared" si="63"/>
        <v>0</v>
      </c>
      <c r="AX49" s="25">
        <f>IF('[2]Men''s Epée'!$U$3=TRUE,Q49,0)</f>
        <v>0</v>
      </c>
      <c r="AY49" s="25">
        <f>IF('[2]Men''s Epée'!$V$3=TRUE,T49,0)</f>
        <v>0</v>
      </c>
      <c r="AZ49" s="25">
        <f>IF('[2]Men''s Epée'!$W$3=TRUE,W49,0)</f>
        <v>0</v>
      </c>
      <c r="BA49" s="25">
        <f t="shared" si="64"/>
        <v>0</v>
      </c>
      <c r="BB49" s="55">
        <f t="shared" si="65"/>
        <v>0</v>
      </c>
      <c r="BC49" s="55">
        <f t="shared" si="66"/>
        <v>0</v>
      </c>
      <c r="BD49" s="55">
        <f t="shared" si="67"/>
        <v>0</v>
      </c>
      <c r="BE49" s="55">
        <f t="shared" si="68"/>
        <v>0</v>
      </c>
      <c r="BF49" s="25">
        <f t="shared" si="69"/>
        <v>0</v>
      </c>
    </row>
    <row r="50" spans="1:58" ht="13.5" customHeight="1">
      <c r="A50" s="19" t="str">
        <f t="shared" si="50"/>
        <v>47T</v>
      </c>
      <c r="B50" s="19">
        <f t="shared" si="51"/>
      </c>
      <c r="C50" s="37" t="s">
        <v>234</v>
      </c>
      <c r="D50" s="25">
        <v>1983</v>
      </c>
      <c r="E50" s="21">
        <f>ROUND(F50+IF('[2]Men''s Epée'!$A$3=1,G50,0)+LARGE($AG50:$AR50,1)+LARGE($AG50:$AR50,2)+LARGE($AG50:$AR50,3)+LARGE($AG50:$AR50,4),0)</f>
        <v>167</v>
      </c>
      <c r="F50" s="22"/>
      <c r="G50" s="23"/>
      <c r="H50" s="23" t="s">
        <v>8</v>
      </c>
      <c r="I50" s="24">
        <f>IF(OR('[2]Men''s Epée'!$A$3=1,$AG$3=TRUE),IF(OR(H50&gt;=33,ISNUMBER(H50)=FALSE),0,VLOOKUP(H50,PointTable,I$3,TRUE)),0)</f>
        <v>0</v>
      </c>
      <c r="J50" s="23" t="s">
        <v>8</v>
      </c>
      <c r="K50" s="24">
        <f>IF(OR('[2]Men''s Epée'!$A$3=1,$AH$3=TRUE),IF(OR(J50&gt;=33,ISNUMBER(J50)=FALSE),0,VLOOKUP(J50,PointTable,K$3,TRUE)),0)</f>
        <v>0</v>
      </c>
      <c r="L50" s="23">
        <v>30</v>
      </c>
      <c r="M50" s="24">
        <f>IF(OR('[2]Men''s Epée'!$A$3=1,$AI$3=TRUE),IF(OR(L50&gt;=33,ISNUMBER(L50)=FALSE),0,VLOOKUP(L50,PointTable,M$3,TRUE)),0)</f>
        <v>167</v>
      </c>
      <c r="N50" s="23" t="s">
        <v>8</v>
      </c>
      <c r="O50" s="24">
        <f>IF(OR('[2]Men''s Epée'!$A$3=1,$AJ$3=TRUE),IF(OR(N50&gt;=33,ISNUMBER(N50)=FALSE),0,VLOOKUP(N50,PointTable,O$3,TRUE)),0)</f>
        <v>0</v>
      </c>
      <c r="P50" s="4" t="str">
        <f t="shared" si="70"/>
        <v>np</v>
      </c>
      <c r="Q50" s="5">
        <f>IF(OR('[2]Men's Epée'!$A$3=1,'[2]Men's Epée'!$U$3=TRUE),IF(OR(P50&gt;=$A$3,ISNUMBER(P50)=FALSE),0,VLOOKUP(P50,PointTable,Q$3,TRUE)),0)</f>
        <v>0</v>
      </c>
      <c r="R50" s="4" t="e">
        <f>VLOOKUP($C50,'[2]Men''s Epée'!$C$4:$U$91,R$1-2,FALSE)</f>
        <v>#N/A</v>
      </c>
      <c r="S50" s="4" t="str">
        <f t="shared" si="71"/>
        <v>np</v>
      </c>
      <c r="T50" s="5">
        <f>IF(OR('[2]Men's Epée'!$A$3=1,'[2]Men's Epée'!$V$3=TRUE),IF(OR(S50&gt;=$A$3,ISNUMBER(S50)=FALSE),0,VLOOKUP(S50,PointTable,T$3,TRUE)),0)</f>
        <v>0</v>
      </c>
      <c r="U50" s="4" t="e">
        <f>VLOOKUP($C50,'[2]Men''s Epée'!$C$4:$U$91,U$1-2,FALSE)</f>
        <v>#N/A</v>
      </c>
      <c r="V50" s="4" t="str">
        <f t="shared" si="72"/>
        <v>np</v>
      </c>
      <c r="W50" s="5">
        <f>IF(OR('[2]Men's Epée'!$A$3=1,'[2]Men's Epée'!$W$3=TRUE),IF(OR(V50&gt;=$A$3,ISNUMBER(V50)=FALSE),0,VLOOKUP(V50,PointTable,W$3,TRUE)),0)</f>
        <v>0</v>
      </c>
      <c r="X50" s="4" t="e">
        <f>VLOOKUP($C50,'[2]Men''s Epée'!$C$4:$U$91,X$1-2,FALSE)</f>
        <v>#N/A</v>
      </c>
      <c r="Y50" s="4" t="str">
        <f t="shared" si="73"/>
        <v>np</v>
      </c>
      <c r="Z50" s="5">
        <f t="shared" si="2"/>
        <v>0</v>
      </c>
      <c r="AA50" s="4" t="e">
        <f>VLOOKUP($C50,'[2]Men''s Epée'!$C$4:$U$91,AA$1-2,FALSE)</f>
        <v>#N/A</v>
      </c>
      <c r="AB50" s="52"/>
      <c r="AE50" s="54"/>
      <c r="AG50" s="25">
        <f t="shared" si="52"/>
        <v>0</v>
      </c>
      <c r="AH50" s="25">
        <f t="shared" si="53"/>
        <v>0</v>
      </c>
      <c r="AI50" s="25">
        <f t="shared" si="54"/>
        <v>167</v>
      </c>
      <c r="AJ50" s="25">
        <f t="shared" si="55"/>
        <v>0</v>
      </c>
      <c r="AK50" s="25">
        <f t="shared" si="56"/>
        <v>0</v>
      </c>
      <c r="AL50" s="25">
        <f t="shared" si="57"/>
        <v>0</v>
      </c>
      <c r="AM50" s="25">
        <f t="shared" si="58"/>
        <v>0</v>
      </c>
      <c r="AN50" s="25">
        <f t="shared" si="59"/>
        <v>0</v>
      </c>
      <c r="AO50" s="25">
        <f>IF(OR('[2]Men''s Epée'!$A$3=1,AB50&gt;0),ABS(AB50),0)</f>
        <v>0</v>
      </c>
      <c r="AP50" s="25">
        <f>IF(OR('[2]Men''s Epée'!$A$3=1,AC50&gt;0),ABS(AC50),0)</f>
        <v>0</v>
      </c>
      <c r="AQ50" s="25">
        <f>IF(OR('[2]Men''s Epée'!$A$3=1,AD50&gt;0),ABS(AD50),0)</f>
        <v>0</v>
      </c>
      <c r="AR50" s="25">
        <f>IF(OR('[2]Men''s Epée'!$A$3=1,AE50&gt;0),ABS(AE50),0)</f>
        <v>0</v>
      </c>
      <c r="AT50" s="25">
        <f t="shared" si="60"/>
        <v>0</v>
      </c>
      <c r="AU50" s="25">
        <f t="shared" si="61"/>
        <v>0</v>
      </c>
      <c r="AV50" s="25">
        <f t="shared" si="62"/>
        <v>0</v>
      </c>
      <c r="AW50" s="25">
        <f t="shared" si="63"/>
        <v>0</v>
      </c>
      <c r="AX50" s="25">
        <f>IF('[2]Men''s Epée'!$U$3=TRUE,Q50,0)</f>
        <v>0</v>
      </c>
      <c r="AY50" s="25">
        <f>IF('[2]Men''s Epée'!$V$3=TRUE,T50,0)</f>
        <v>0</v>
      </c>
      <c r="AZ50" s="25">
        <f>IF('[2]Men''s Epée'!$W$3=TRUE,W50,0)</f>
        <v>0</v>
      </c>
      <c r="BA50" s="25">
        <f t="shared" si="64"/>
        <v>0</v>
      </c>
      <c r="BB50" s="55">
        <f t="shared" si="65"/>
        <v>0</v>
      </c>
      <c r="BC50" s="55">
        <f t="shared" si="66"/>
        <v>0</v>
      </c>
      <c r="BD50" s="55">
        <f t="shared" si="67"/>
        <v>0</v>
      </c>
      <c r="BE50" s="55">
        <f t="shared" si="68"/>
        <v>0</v>
      </c>
      <c r="BF50" s="25">
        <f t="shared" si="69"/>
        <v>0</v>
      </c>
    </row>
    <row r="51" spans="1:58" ht="13.5" customHeight="1">
      <c r="A51" s="19" t="str">
        <f t="shared" si="50"/>
        <v>47T</v>
      </c>
      <c r="B51" s="19">
        <f t="shared" si="51"/>
      </c>
      <c r="C51" s="37" t="s">
        <v>186</v>
      </c>
      <c r="D51" s="25">
        <v>1983</v>
      </c>
      <c r="E51" s="21">
        <f>ROUND(F51+IF('[2]Men''s Epée'!$A$3=1,G51,0)+LARGE($AG51:$AR51,1)+LARGE($AG51:$AR51,2)+LARGE($AG51:$AR51,3)+LARGE($AG51:$AR51,4),0)</f>
        <v>167</v>
      </c>
      <c r="F51" s="22"/>
      <c r="G51" s="23"/>
      <c r="H51" s="23" t="s">
        <v>8</v>
      </c>
      <c r="I51" s="24">
        <f>IF(OR('[2]Men''s Epée'!$A$3=1,$AG$3=TRUE),IF(OR(H51&gt;=33,ISNUMBER(H51)=FALSE),0,VLOOKUP(H51,PointTable,I$3,TRUE)),0)</f>
        <v>0</v>
      </c>
      <c r="J51" s="23">
        <v>30</v>
      </c>
      <c r="K51" s="24">
        <f>IF(OR('[2]Men''s Epée'!$A$3=1,$AH$3=TRUE),IF(OR(J51&gt;=33,ISNUMBER(J51)=FALSE),0,VLOOKUP(J51,PointTable,K$3,TRUE)),0)</f>
        <v>167</v>
      </c>
      <c r="L51" s="23" t="s">
        <v>8</v>
      </c>
      <c r="M51" s="24">
        <f>IF(OR('[2]Men''s Epée'!$A$3=1,$AI$3=TRUE),IF(OR(L51&gt;=33,ISNUMBER(L51)=FALSE),0,VLOOKUP(L51,PointTable,M$3,TRUE)),0)</f>
        <v>0</v>
      </c>
      <c r="N51" s="23" t="s">
        <v>8</v>
      </c>
      <c r="O51" s="24">
        <f>IF(OR('[2]Men''s Epée'!$A$3=1,$AJ$3=TRUE),IF(OR(N51&gt;=33,ISNUMBER(N51)=FALSE),0,VLOOKUP(N51,PointTable,O$3,TRUE)),0)</f>
        <v>0</v>
      </c>
      <c r="P51" s="4" t="str">
        <f t="shared" si="70"/>
        <v>np</v>
      </c>
      <c r="Q51" s="5">
        <f>IF(OR('[2]Men's Epée'!$A$3=1,'[2]Men's Epée'!$U$3=TRUE),IF(OR(P51&gt;=$A$3,ISNUMBER(P51)=FALSE),0,VLOOKUP(P51,PointTable,Q$3,TRUE)),0)</f>
        <v>0</v>
      </c>
      <c r="R51" s="4" t="e">
        <f>VLOOKUP($C51,'[2]Men''s Epée'!$C$4:$U$91,R$1-2,FALSE)</f>
        <v>#N/A</v>
      </c>
      <c r="S51" s="4" t="str">
        <f t="shared" si="71"/>
        <v>np</v>
      </c>
      <c r="T51" s="5">
        <f>IF(OR('[2]Men's Epée'!$A$3=1,'[2]Men's Epée'!$V$3=TRUE),IF(OR(S51&gt;=$A$3,ISNUMBER(S51)=FALSE),0,VLOOKUP(S51,PointTable,T$3,TRUE)),0)</f>
        <v>0</v>
      </c>
      <c r="U51" s="4" t="e">
        <f>VLOOKUP($C51,'[2]Men''s Epée'!$C$4:$U$91,U$1-2,FALSE)</f>
        <v>#N/A</v>
      </c>
      <c r="V51" s="4" t="str">
        <f t="shared" si="72"/>
        <v>np</v>
      </c>
      <c r="W51" s="5">
        <f>IF(OR('[2]Men's Epée'!$A$3=1,'[2]Men's Epée'!$W$3=TRUE),IF(OR(V51&gt;=$A$3,ISNUMBER(V51)=FALSE),0,VLOOKUP(V51,PointTable,W$3,TRUE)),0)</f>
        <v>0</v>
      </c>
      <c r="X51" s="4" t="e">
        <f>VLOOKUP($C51,'[2]Men''s Epée'!$C$4:$U$91,X$1-2,FALSE)</f>
        <v>#N/A</v>
      </c>
      <c r="Y51" s="4" t="str">
        <f t="shared" si="73"/>
        <v>np</v>
      </c>
      <c r="Z51" s="5">
        <f t="shared" si="2"/>
        <v>0</v>
      </c>
      <c r="AA51" s="4" t="e">
        <f>VLOOKUP($C51,'[2]Men''s Epée'!$C$4:$U$91,AA$1-2,FALSE)</f>
        <v>#N/A</v>
      </c>
      <c r="AB51" s="52"/>
      <c r="AE51" s="54"/>
      <c r="AG51" s="25">
        <f t="shared" si="52"/>
        <v>0</v>
      </c>
      <c r="AH51" s="25">
        <f t="shared" si="53"/>
        <v>167</v>
      </c>
      <c r="AI51" s="25">
        <f t="shared" si="54"/>
        <v>0</v>
      </c>
      <c r="AJ51" s="25">
        <f t="shared" si="55"/>
        <v>0</v>
      </c>
      <c r="AK51" s="25">
        <f t="shared" si="56"/>
        <v>0</v>
      </c>
      <c r="AL51" s="25">
        <f t="shared" si="57"/>
        <v>0</v>
      </c>
      <c r="AM51" s="25">
        <f t="shared" si="58"/>
        <v>0</v>
      </c>
      <c r="AN51" s="25">
        <f t="shared" si="59"/>
        <v>0</v>
      </c>
      <c r="AO51" s="25">
        <f>IF(OR('[2]Men''s Epée'!$A$3=1,AB51&gt;0),ABS(AB51),0)</f>
        <v>0</v>
      </c>
      <c r="AP51" s="25">
        <f>IF(OR('[2]Men''s Epée'!$A$3=1,AC51&gt;0),ABS(AC51),0)</f>
        <v>0</v>
      </c>
      <c r="AQ51" s="25">
        <f>IF(OR('[2]Men''s Epée'!$A$3=1,AD51&gt;0),ABS(AD51),0)</f>
        <v>0</v>
      </c>
      <c r="AR51" s="25">
        <f>IF(OR('[2]Men''s Epée'!$A$3=1,AE51&gt;0),ABS(AE51),0)</f>
        <v>0</v>
      </c>
      <c r="AT51" s="25">
        <f t="shared" si="60"/>
        <v>0</v>
      </c>
      <c r="AU51" s="25">
        <f t="shared" si="61"/>
        <v>0</v>
      </c>
      <c r="AV51" s="25">
        <f t="shared" si="62"/>
        <v>0</v>
      </c>
      <c r="AW51" s="25">
        <f t="shared" si="63"/>
        <v>0</v>
      </c>
      <c r="AX51" s="25">
        <f>IF('[2]Men''s Epée'!$U$3=TRUE,Q51,0)</f>
        <v>0</v>
      </c>
      <c r="AY51" s="25">
        <f>IF('[2]Men''s Epée'!$V$3=TRUE,T51,0)</f>
        <v>0</v>
      </c>
      <c r="AZ51" s="25">
        <f>IF('[2]Men''s Epée'!$W$3=TRUE,W51,0)</f>
        <v>0</v>
      </c>
      <c r="BA51" s="25">
        <f t="shared" si="64"/>
        <v>0</v>
      </c>
      <c r="BB51" s="55">
        <f t="shared" si="65"/>
        <v>0</v>
      </c>
      <c r="BC51" s="55">
        <f t="shared" si="66"/>
        <v>0</v>
      </c>
      <c r="BD51" s="55">
        <f t="shared" si="67"/>
        <v>0</v>
      </c>
      <c r="BE51" s="55">
        <f t="shared" si="68"/>
        <v>0</v>
      </c>
      <c r="BF51" s="25">
        <f t="shared" si="69"/>
        <v>0</v>
      </c>
    </row>
    <row r="52" spans="1:58" ht="13.5" customHeight="1">
      <c r="A52" s="19" t="str">
        <f t="shared" si="50"/>
        <v>49T</v>
      </c>
      <c r="B52" s="19">
        <f t="shared" si="51"/>
      </c>
      <c r="C52" s="37" t="s">
        <v>354</v>
      </c>
      <c r="D52" s="25">
        <v>1982</v>
      </c>
      <c r="E52" s="21">
        <f>ROUND(F52+IF('[2]Men''s Epée'!$A$3=1,G52,0)+LARGE($AG52:$AR52,1)+LARGE($AG52:$AR52,2)+LARGE($AG52:$AR52,3)+LARGE($AG52:$AR52,4),0)</f>
        <v>166</v>
      </c>
      <c r="F52" s="22"/>
      <c r="G52" s="23"/>
      <c r="H52" s="23">
        <v>31</v>
      </c>
      <c r="I52" s="24">
        <f>IF(OR('[2]Men''s Epée'!$A$3=1,$AG$3=TRUE),IF(OR(H52&gt;=33,ISNUMBER(H52)=FALSE),0,VLOOKUP(H52,PointTable,I$3,TRUE)),0)</f>
        <v>166</v>
      </c>
      <c r="J52" s="23" t="s">
        <v>8</v>
      </c>
      <c r="K52" s="24">
        <f>IF(OR('[2]Men''s Epée'!$A$3=1,$AH$3=TRUE),IF(OR(J52&gt;=33,ISNUMBER(J52)=FALSE),0,VLOOKUP(J52,PointTable,K$3,TRUE)),0)</f>
        <v>0</v>
      </c>
      <c r="L52" s="23" t="s">
        <v>8</v>
      </c>
      <c r="M52" s="24">
        <f>IF(OR('[2]Men''s Epée'!$A$3=1,$AI$3=TRUE),IF(OR(L52&gt;=33,ISNUMBER(L52)=FALSE),0,VLOOKUP(L52,PointTable,M$3,TRUE)),0)</f>
        <v>0</v>
      </c>
      <c r="N52" s="23" t="s">
        <v>8</v>
      </c>
      <c r="O52" s="24">
        <f>IF(OR('[2]Men''s Epée'!$A$3=1,$AJ$3=TRUE),IF(OR(N52&gt;=33,ISNUMBER(N52)=FALSE),0,VLOOKUP(N52,PointTable,O$3,TRUE)),0)</f>
        <v>0</v>
      </c>
      <c r="P52" s="4" t="str">
        <f t="shared" si="70"/>
        <v>np</v>
      </c>
      <c r="Q52" s="5">
        <f>IF(OR('[2]Men's Epée'!$A$3=1,'[2]Men's Epée'!$U$3=TRUE),IF(OR(P52&gt;=$A$3,ISNUMBER(P52)=FALSE),0,VLOOKUP(P52,PointTable,Q$3,TRUE)),0)</f>
        <v>0</v>
      </c>
      <c r="R52" s="4" t="e">
        <f>VLOOKUP($C52,'[2]Men''s Epée'!$C$4:$U$91,R$1-2,FALSE)</f>
        <v>#N/A</v>
      </c>
      <c r="S52" s="4" t="str">
        <f t="shared" si="71"/>
        <v>np</v>
      </c>
      <c r="T52" s="5">
        <f>IF(OR('[2]Men's Epée'!$A$3=1,'[2]Men's Epée'!$V$3=TRUE),IF(OR(S52&gt;=$A$3,ISNUMBER(S52)=FALSE),0,VLOOKUP(S52,PointTable,T$3,TRUE)),0)</f>
        <v>0</v>
      </c>
      <c r="U52" s="4" t="e">
        <f>VLOOKUP($C52,'[2]Men''s Epée'!$C$4:$U$91,U$1-2,FALSE)</f>
        <v>#N/A</v>
      </c>
      <c r="V52" s="4" t="str">
        <f t="shared" si="72"/>
        <v>np</v>
      </c>
      <c r="W52" s="5">
        <f>IF(OR('[2]Men's Epée'!$A$3=1,'[2]Men's Epée'!$W$3=TRUE),IF(OR(V52&gt;=$A$3,ISNUMBER(V52)=FALSE),0,VLOOKUP(V52,PointTable,W$3,TRUE)),0)</f>
        <v>0</v>
      </c>
      <c r="X52" s="4" t="e">
        <f>VLOOKUP($C52,'[2]Men''s Epée'!$C$4:$U$91,X$1-2,FALSE)</f>
        <v>#N/A</v>
      </c>
      <c r="Y52" s="4" t="str">
        <f t="shared" si="73"/>
        <v>np</v>
      </c>
      <c r="Z52" s="5">
        <f t="shared" si="2"/>
        <v>0</v>
      </c>
      <c r="AA52" s="4" t="e">
        <f>VLOOKUP($C52,'[2]Men''s Epée'!$C$4:$U$91,AA$1-2,FALSE)</f>
        <v>#N/A</v>
      </c>
      <c r="AB52" s="52"/>
      <c r="AE52" s="54"/>
      <c r="AG52" s="25">
        <f t="shared" si="52"/>
        <v>166</v>
      </c>
      <c r="AH52" s="25">
        <f t="shared" si="53"/>
        <v>0</v>
      </c>
      <c r="AI52" s="25">
        <f t="shared" si="54"/>
        <v>0</v>
      </c>
      <c r="AJ52" s="25">
        <f t="shared" si="55"/>
        <v>0</v>
      </c>
      <c r="AK52" s="25">
        <f t="shared" si="56"/>
        <v>0</v>
      </c>
      <c r="AL52" s="25">
        <f t="shared" si="57"/>
        <v>0</v>
      </c>
      <c r="AM52" s="25">
        <f t="shared" si="58"/>
        <v>0</v>
      </c>
      <c r="AN52" s="25">
        <f t="shared" si="59"/>
        <v>0</v>
      </c>
      <c r="AO52" s="25">
        <f>IF(OR('[2]Men''s Epée'!$A$3=1,AB52&gt;0),ABS(AB52),0)</f>
        <v>0</v>
      </c>
      <c r="AP52" s="25">
        <f>IF(OR('[2]Men''s Epée'!$A$3=1,AC52&gt;0),ABS(AC52),0)</f>
        <v>0</v>
      </c>
      <c r="AQ52" s="25">
        <f>IF(OR('[2]Men''s Epée'!$A$3=1,AD52&gt;0),ABS(AD52),0)</f>
        <v>0</v>
      </c>
      <c r="AR52" s="25">
        <f>IF(OR('[2]Men''s Epée'!$A$3=1,AE52&gt;0),ABS(AE52),0)</f>
        <v>0</v>
      </c>
      <c r="AT52" s="25">
        <f t="shared" si="60"/>
        <v>166</v>
      </c>
      <c r="AU52" s="25">
        <f t="shared" si="61"/>
        <v>0</v>
      </c>
      <c r="AV52" s="25">
        <f t="shared" si="62"/>
        <v>0</v>
      </c>
      <c r="AW52" s="25">
        <f t="shared" si="63"/>
        <v>0</v>
      </c>
      <c r="AX52" s="25">
        <f>IF('[2]Men''s Epée'!$U$3=TRUE,Q52,0)</f>
        <v>0</v>
      </c>
      <c r="AY52" s="25">
        <f>IF('[2]Men''s Epée'!$V$3=TRUE,T52,0)</f>
        <v>0</v>
      </c>
      <c r="AZ52" s="25">
        <f>IF('[2]Men''s Epée'!$W$3=TRUE,W52,0)</f>
        <v>0</v>
      </c>
      <c r="BA52" s="25">
        <f t="shared" si="64"/>
        <v>0</v>
      </c>
      <c r="BB52" s="55">
        <f t="shared" si="65"/>
        <v>0</v>
      </c>
      <c r="BC52" s="55">
        <f t="shared" si="66"/>
        <v>0</v>
      </c>
      <c r="BD52" s="55">
        <f t="shared" si="67"/>
        <v>0</v>
      </c>
      <c r="BE52" s="55">
        <f t="shared" si="68"/>
        <v>0</v>
      </c>
      <c r="BF52" s="25">
        <f t="shared" si="69"/>
        <v>166</v>
      </c>
    </row>
    <row r="53" spans="1:58" ht="13.5" customHeight="1">
      <c r="A53" s="19" t="str">
        <f t="shared" si="50"/>
        <v>49T</v>
      </c>
      <c r="B53" s="19" t="str">
        <f t="shared" si="51"/>
        <v>#</v>
      </c>
      <c r="C53" s="37" t="s">
        <v>160</v>
      </c>
      <c r="D53" s="25">
        <v>1985</v>
      </c>
      <c r="E53" s="21">
        <f>ROUND(F53+IF('[2]Men''s Epée'!$A$3=1,G53,0)+LARGE($AG53:$AR53,1)+LARGE($AG53:$AR53,2)+LARGE($AG53:$AR53,3)+LARGE($AG53:$AR53,4),0)</f>
        <v>166</v>
      </c>
      <c r="F53" s="22"/>
      <c r="G53" s="23"/>
      <c r="H53" s="23" t="s">
        <v>8</v>
      </c>
      <c r="I53" s="24">
        <f>IF(OR('[2]Men''s Epée'!$A$3=1,$AG$3=TRUE),IF(OR(H53&gt;=33,ISNUMBER(H53)=FALSE),0,VLOOKUP(H53,PointTable,I$3,TRUE)),0)</f>
        <v>0</v>
      </c>
      <c r="J53" s="23">
        <v>31</v>
      </c>
      <c r="K53" s="24">
        <f>IF(OR('[2]Men''s Epée'!$A$3=1,$AH$3=TRUE),IF(OR(J53&gt;=33,ISNUMBER(J53)=FALSE),0,VLOOKUP(J53,PointTable,K$3,TRUE)),0)</f>
        <v>166</v>
      </c>
      <c r="L53" s="23" t="s">
        <v>8</v>
      </c>
      <c r="M53" s="24">
        <f>IF(OR('[2]Men''s Epée'!$A$3=1,$AI$3=TRUE),IF(OR(L53&gt;=33,ISNUMBER(L53)=FALSE),0,VLOOKUP(L53,PointTable,M$3,TRUE)),0)</f>
        <v>0</v>
      </c>
      <c r="N53" s="23" t="s">
        <v>8</v>
      </c>
      <c r="O53" s="24">
        <f>IF(OR('[2]Men''s Epée'!$A$3=1,$AJ$3=TRUE),IF(OR(N53&gt;=33,ISNUMBER(N53)=FALSE),0,VLOOKUP(N53,PointTable,O$3,TRUE)),0)</f>
        <v>0</v>
      </c>
      <c r="P53" s="4" t="str">
        <f t="shared" si="70"/>
        <v>np</v>
      </c>
      <c r="Q53" s="5">
        <f>IF(OR('[2]Men's Epée'!$A$3=1,'[2]Men's Epée'!$U$3=TRUE),IF(OR(P53&gt;=$A$3,ISNUMBER(P53)=FALSE),0,VLOOKUP(P53,PointTable,Q$3,TRUE)),0)</f>
        <v>0</v>
      </c>
      <c r="R53" s="4" t="e">
        <f>VLOOKUP($C53,'[2]Men''s Epée'!$C$4:$U$91,R$1-2,FALSE)</f>
        <v>#N/A</v>
      </c>
      <c r="S53" s="4" t="str">
        <f t="shared" si="71"/>
        <v>np</v>
      </c>
      <c r="T53" s="5">
        <f>IF(OR('[2]Men's Epée'!$A$3=1,'[2]Men's Epée'!$V$3=TRUE),IF(OR(S53&gt;=$A$3,ISNUMBER(S53)=FALSE),0,VLOOKUP(S53,PointTable,T$3,TRUE)),0)</f>
        <v>0</v>
      </c>
      <c r="U53" s="4" t="e">
        <f>VLOOKUP($C53,'[2]Men''s Epée'!$C$4:$U$91,U$1-2,FALSE)</f>
        <v>#N/A</v>
      </c>
      <c r="V53" s="4" t="str">
        <f t="shared" si="72"/>
        <v>np</v>
      </c>
      <c r="W53" s="5">
        <f>IF(OR('[2]Men's Epée'!$A$3=1,'[2]Men's Epée'!$W$3=TRUE),IF(OR(V53&gt;=$A$3,ISNUMBER(V53)=FALSE),0,VLOOKUP(V53,PointTable,W$3,TRUE)),0)</f>
        <v>0</v>
      </c>
      <c r="X53" s="4" t="e">
        <f>VLOOKUP($C53,'[2]Men''s Epée'!$C$4:$U$91,X$1-2,FALSE)</f>
        <v>#N/A</v>
      </c>
      <c r="Y53" s="4" t="str">
        <f t="shared" si="73"/>
        <v>np</v>
      </c>
      <c r="Z53" s="5">
        <f t="shared" si="2"/>
        <v>0</v>
      </c>
      <c r="AA53" s="4" t="e">
        <f>VLOOKUP($C53,'[2]Men''s Epée'!$C$4:$U$91,AA$1-2,FALSE)</f>
        <v>#N/A</v>
      </c>
      <c r="AB53" s="52"/>
      <c r="AE53" s="54"/>
      <c r="AG53" s="25">
        <f t="shared" si="52"/>
        <v>0</v>
      </c>
      <c r="AH53" s="25">
        <f t="shared" si="53"/>
        <v>166</v>
      </c>
      <c r="AI53" s="25">
        <f t="shared" si="54"/>
        <v>0</v>
      </c>
      <c r="AJ53" s="25">
        <f t="shared" si="55"/>
        <v>0</v>
      </c>
      <c r="AK53" s="25">
        <f t="shared" si="56"/>
        <v>0</v>
      </c>
      <c r="AL53" s="25">
        <f t="shared" si="57"/>
        <v>0</v>
      </c>
      <c r="AM53" s="25">
        <f t="shared" si="58"/>
        <v>0</v>
      </c>
      <c r="AN53" s="25">
        <f t="shared" si="59"/>
        <v>0</v>
      </c>
      <c r="AO53" s="25">
        <f>IF(OR('[2]Men''s Epée'!$A$3=1,AB53&gt;0),ABS(AB53),0)</f>
        <v>0</v>
      </c>
      <c r="AP53" s="25">
        <f>IF(OR('[2]Men''s Epée'!$A$3=1,AC53&gt;0),ABS(AC53),0)</f>
        <v>0</v>
      </c>
      <c r="AQ53" s="25">
        <f>IF(OR('[2]Men''s Epée'!$A$3=1,AD53&gt;0),ABS(AD53),0)</f>
        <v>0</v>
      </c>
      <c r="AR53" s="25">
        <f>IF(OR('[2]Men''s Epée'!$A$3=1,AE53&gt;0),ABS(AE53),0)</f>
        <v>0</v>
      </c>
      <c r="AT53" s="25">
        <f t="shared" si="60"/>
        <v>0</v>
      </c>
      <c r="AU53" s="25">
        <f t="shared" si="61"/>
        <v>0</v>
      </c>
      <c r="AV53" s="25">
        <f t="shared" si="62"/>
        <v>0</v>
      </c>
      <c r="AW53" s="25">
        <f t="shared" si="63"/>
        <v>0</v>
      </c>
      <c r="AX53" s="25">
        <f>IF('[2]Men''s Epée'!$U$3=TRUE,Q53,0)</f>
        <v>0</v>
      </c>
      <c r="AY53" s="25">
        <f>IF('[2]Men''s Epée'!$V$3=TRUE,T53,0)</f>
        <v>0</v>
      </c>
      <c r="AZ53" s="25">
        <f>IF('[2]Men''s Epée'!$W$3=TRUE,W53,0)</f>
        <v>0</v>
      </c>
      <c r="BA53" s="25">
        <f t="shared" si="64"/>
        <v>0</v>
      </c>
      <c r="BB53" s="55">
        <f t="shared" si="65"/>
        <v>0</v>
      </c>
      <c r="BC53" s="55">
        <f t="shared" si="66"/>
        <v>0</v>
      </c>
      <c r="BD53" s="55">
        <f t="shared" si="67"/>
        <v>0</v>
      </c>
      <c r="BE53" s="55">
        <f t="shared" si="68"/>
        <v>0</v>
      </c>
      <c r="BF53" s="25">
        <f t="shared" si="69"/>
        <v>0</v>
      </c>
    </row>
    <row r="54" spans="1:58" ht="13.5" customHeight="1">
      <c r="A54" s="19" t="str">
        <f t="shared" si="50"/>
        <v>49T</v>
      </c>
      <c r="B54" s="19">
        <f t="shared" si="51"/>
      </c>
      <c r="C54" s="37" t="s">
        <v>235</v>
      </c>
      <c r="D54" s="25">
        <v>1984</v>
      </c>
      <c r="E54" s="21">
        <f>ROUND(F54+IF('[2]Men''s Epée'!$A$3=1,G54,0)+LARGE($AG54:$AR54,1)+LARGE($AG54:$AR54,2)+LARGE($AG54:$AR54,3)+LARGE($AG54:$AR54,4),0)</f>
        <v>166</v>
      </c>
      <c r="F54" s="22"/>
      <c r="G54" s="23"/>
      <c r="H54" s="23" t="s">
        <v>8</v>
      </c>
      <c r="I54" s="24">
        <f>IF(OR('[2]Men''s Epée'!$A$3=1,$AG$3=TRUE),IF(OR(H54&gt;=33,ISNUMBER(H54)=FALSE),0,VLOOKUP(H54,PointTable,I$3,TRUE)),0)</f>
        <v>0</v>
      </c>
      <c r="J54" s="23" t="s">
        <v>8</v>
      </c>
      <c r="K54" s="24">
        <f>IF(OR('[2]Men''s Epée'!$A$3=1,$AH$3=TRUE),IF(OR(J54&gt;=33,ISNUMBER(J54)=FALSE),0,VLOOKUP(J54,PointTable,K$3,TRUE)),0)</f>
        <v>0</v>
      </c>
      <c r="L54" s="23">
        <v>31</v>
      </c>
      <c r="M54" s="24">
        <f>IF(OR('[2]Men''s Epée'!$A$3=1,$AI$3=TRUE),IF(OR(L54&gt;=33,ISNUMBER(L54)=FALSE),0,VLOOKUP(L54,PointTable,M$3,TRUE)),0)</f>
        <v>166</v>
      </c>
      <c r="N54" s="23" t="s">
        <v>8</v>
      </c>
      <c r="O54" s="24">
        <f>IF(OR('[2]Men''s Epée'!$A$3=1,$AJ$3=TRUE),IF(OR(N54&gt;=33,ISNUMBER(N54)=FALSE),0,VLOOKUP(N54,PointTable,O$3,TRUE)),0)</f>
        <v>0</v>
      </c>
      <c r="P54" s="4" t="str">
        <f t="shared" si="70"/>
        <v>np</v>
      </c>
      <c r="Q54" s="5">
        <f>IF(OR('[2]Men's Epée'!$A$3=1,'[2]Men's Epée'!$U$3=TRUE),IF(OR(P54&gt;=$A$3,ISNUMBER(P54)=FALSE),0,VLOOKUP(P54,PointTable,Q$3,TRUE)),0)</f>
        <v>0</v>
      </c>
      <c r="R54" s="4" t="e">
        <f>VLOOKUP($C54,'[2]Men''s Epée'!$C$4:$U$91,R$1-2,FALSE)</f>
        <v>#N/A</v>
      </c>
      <c r="S54" s="4" t="str">
        <f t="shared" si="71"/>
        <v>np</v>
      </c>
      <c r="T54" s="5">
        <f>IF(OR('[2]Men's Epée'!$A$3=1,'[2]Men's Epée'!$V$3=TRUE),IF(OR(S54&gt;=$A$3,ISNUMBER(S54)=FALSE),0,VLOOKUP(S54,PointTable,T$3,TRUE)),0)</f>
        <v>0</v>
      </c>
      <c r="U54" s="4" t="e">
        <f>VLOOKUP($C54,'[2]Men''s Epée'!$C$4:$U$91,U$1-2,FALSE)</f>
        <v>#N/A</v>
      </c>
      <c r="V54" s="4" t="str">
        <f t="shared" si="72"/>
        <v>np</v>
      </c>
      <c r="W54" s="5">
        <f>IF(OR('[2]Men's Epée'!$A$3=1,'[2]Men's Epée'!$W$3=TRUE),IF(OR(V54&gt;=$A$3,ISNUMBER(V54)=FALSE),0,VLOOKUP(V54,PointTable,W$3,TRUE)),0)</f>
        <v>0</v>
      </c>
      <c r="X54" s="4" t="e">
        <f>VLOOKUP($C54,'[2]Men''s Epée'!$C$4:$U$91,X$1-2,FALSE)</f>
        <v>#N/A</v>
      </c>
      <c r="Y54" s="4" t="str">
        <f t="shared" si="73"/>
        <v>np</v>
      </c>
      <c r="Z54" s="5">
        <f t="shared" si="2"/>
        <v>0</v>
      </c>
      <c r="AA54" s="4" t="e">
        <f>VLOOKUP($C54,'[2]Men''s Epée'!$C$4:$U$91,AA$1-2,FALSE)</f>
        <v>#N/A</v>
      </c>
      <c r="AB54" s="52"/>
      <c r="AE54" s="54"/>
      <c r="AG54" s="25">
        <f t="shared" si="52"/>
        <v>0</v>
      </c>
      <c r="AH54" s="25">
        <f t="shared" si="53"/>
        <v>0</v>
      </c>
      <c r="AI54" s="25">
        <f t="shared" si="54"/>
        <v>166</v>
      </c>
      <c r="AJ54" s="25">
        <f t="shared" si="55"/>
        <v>0</v>
      </c>
      <c r="AK54" s="25">
        <f t="shared" si="56"/>
        <v>0</v>
      </c>
      <c r="AL54" s="25">
        <f t="shared" si="57"/>
        <v>0</v>
      </c>
      <c r="AM54" s="25">
        <f t="shared" si="58"/>
        <v>0</v>
      </c>
      <c r="AN54" s="25">
        <f t="shared" si="59"/>
        <v>0</v>
      </c>
      <c r="AO54" s="25">
        <f>IF(OR('[2]Men''s Epée'!$A$3=1,AB54&gt;0),ABS(AB54),0)</f>
        <v>0</v>
      </c>
      <c r="AP54" s="25">
        <f>IF(OR('[2]Men''s Epée'!$A$3=1,AC54&gt;0),ABS(AC54),0)</f>
        <v>0</v>
      </c>
      <c r="AQ54" s="25">
        <f>IF(OR('[2]Men''s Epée'!$A$3=1,AD54&gt;0),ABS(AD54),0)</f>
        <v>0</v>
      </c>
      <c r="AR54" s="25">
        <f>IF(OR('[2]Men''s Epée'!$A$3=1,AE54&gt;0),ABS(AE54),0)</f>
        <v>0</v>
      </c>
      <c r="AT54" s="25">
        <f t="shared" si="60"/>
        <v>0</v>
      </c>
      <c r="AU54" s="25">
        <f t="shared" si="61"/>
        <v>0</v>
      </c>
      <c r="AV54" s="25">
        <f t="shared" si="62"/>
        <v>0</v>
      </c>
      <c r="AW54" s="25">
        <f t="shared" si="63"/>
        <v>0</v>
      </c>
      <c r="AX54" s="25">
        <f>IF('[2]Men''s Epée'!$U$3=TRUE,Q54,0)</f>
        <v>0</v>
      </c>
      <c r="AY54" s="25">
        <f>IF('[2]Men''s Epée'!$V$3=TRUE,T54,0)</f>
        <v>0</v>
      </c>
      <c r="AZ54" s="25">
        <f>IF('[2]Men''s Epée'!$W$3=TRUE,W54,0)</f>
        <v>0</v>
      </c>
      <c r="BA54" s="25">
        <f t="shared" si="64"/>
        <v>0</v>
      </c>
      <c r="BB54" s="55">
        <f t="shared" si="65"/>
        <v>0</v>
      </c>
      <c r="BC54" s="55">
        <f t="shared" si="66"/>
        <v>0</v>
      </c>
      <c r="BD54" s="55">
        <f t="shared" si="67"/>
        <v>0</v>
      </c>
      <c r="BE54" s="55">
        <f t="shared" si="68"/>
        <v>0</v>
      </c>
      <c r="BF54" s="25">
        <f t="shared" si="69"/>
        <v>0</v>
      </c>
    </row>
    <row r="55" spans="1:58" ht="13.5" customHeight="1">
      <c r="A55" s="19" t="str">
        <f t="shared" si="50"/>
        <v>52T</v>
      </c>
      <c r="B55" s="19">
        <f t="shared" si="51"/>
      </c>
      <c r="C55" s="37" t="s">
        <v>236</v>
      </c>
      <c r="D55" s="25">
        <v>1983</v>
      </c>
      <c r="E55" s="21">
        <f>ROUND(F55+IF('[2]Men''s Epée'!$A$3=1,G55,0)+LARGE($AG55:$AR55,1)+LARGE($AG55:$AR55,2)+LARGE($AG55:$AR55,3)+LARGE($AG55:$AR55,4),0)</f>
        <v>165</v>
      </c>
      <c r="F55" s="22"/>
      <c r="G55" s="23"/>
      <c r="H55" s="23" t="s">
        <v>8</v>
      </c>
      <c r="I55" s="24">
        <f>IF(OR('[2]Men''s Epée'!$A$3=1,$AG$3=TRUE),IF(OR(H55&gt;=33,ISNUMBER(H55)=FALSE),0,VLOOKUP(H55,PointTable,I$3,TRUE)),0)</f>
        <v>0</v>
      </c>
      <c r="J55" s="23" t="s">
        <v>8</v>
      </c>
      <c r="K55" s="24">
        <f>IF(OR('[2]Men''s Epée'!$A$3=1,$AH$3=TRUE),IF(OR(J55&gt;=33,ISNUMBER(J55)=FALSE),0,VLOOKUP(J55,PointTable,K$3,TRUE)),0)</f>
        <v>0</v>
      </c>
      <c r="L55" s="23">
        <v>32</v>
      </c>
      <c r="M55" s="24">
        <f>IF(OR('[2]Men''s Epée'!$A$3=1,$AI$3=TRUE),IF(OR(L55&gt;=33,ISNUMBER(L55)=FALSE),0,VLOOKUP(L55,PointTable,M$3,TRUE)),0)</f>
        <v>165</v>
      </c>
      <c r="N55" s="23" t="s">
        <v>8</v>
      </c>
      <c r="O55" s="24">
        <f>IF(OR('[2]Men''s Epée'!$A$3=1,$AJ$3=TRUE),IF(OR(N55&gt;=33,ISNUMBER(N55)=FALSE),0,VLOOKUP(N55,PointTable,O$3,TRUE)),0)</f>
        <v>0</v>
      </c>
      <c r="P55" s="4" t="str">
        <f t="shared" si="70"/>
        <v>np</v>
      </c>
      <c r="Q55" s="5">
        <f>IF(OR('[2]Men's Epée'!$A$3=1,'[2]Men's Epée'!$U$3=TRUE),IF(OR(P55&gt;=$A$3,ISNUMBER(P55)=FALSE),0,VLOOKUP(P55,PointTable,Q$3,TRUE)),0)</f>
        <v>0</v>
      </c>
      <c r="R55" s="4" t="e">
        <f>VLOOKUP($C55,'[2]Men''s Epée'!$C$4:$U$91,R$1-2,FALSE)</f>
        <v>#N/A</v>
      </c>
      <c r="S55" s="4" t="str">
        <f t="shared" si="71"/>
        <v>np</v>
      </c>
      <c r="T55" s="5">
        <f>IF(OR('[2]Men's Epée'!$A$3=1,'[2]Men's Epée'!$V$3=TRUE),IF(OR(S55&gt;=$A$3,ISNUMBER(S55)=FALSE),0,VLOOKUP(S55,PointTable,T$3,TRUE)),0)</f>
        <v>0</v>
      </c>
      <c r="U55" s="4" t="e">
        <f>VLOOKUP($C55,'[2]Men''s Epée'!$C$4:$U$91,U$1-2,FALSE)</f>
        <v>#N/A</v>
      </c>
      <c r="V55" s="4" t="str">
        <f t="shared" si="72"/>
        <v>np</v>
      </c>
      <c r="W55" s="5">
        <f>IF(OR('[2]Men's Epée'!$A$3=1,'[2]Men's Epée'!$W$3=TRUE),IF(OR(V55&gt;=$A$3,ISNUMBER(V55)=FALSE),0,VLOOKUP(V55,PointTable,W$3,TRUE)),0)</f>
        <v>0</v>
      </c>
      <c r="X55" s="4" t="e">
        <f>VLOOKUP($C55,'[2]Men''s Epée'!$C$4:$U$91,X$1-2,FALSE)</f>
        <v>#N/A</v>
      </c>
      <c r="Y55" s="4" t="str">
        <f t="shared" si="73"/>
        <v>np</v>
      </c>
      <c r="Z55" s="5">
        <f t="shared" si="2"/>
        <v>0</v>
      </c>
      <c r="AA55" s="4" t="e">
        <f>VLOOKUP($C55,'[2]Men''s Epée'!$C$4:$U$91,AA$1-2,FALSE)</f>
        <v>#N/A</v>
      </c>
      <c r="AB55" s="52"/>
      <c r="AE55" s="54"/>
      <c r="AG55" s="25">
        <f t="shared" si="52"/>
        <v>0</v>
      </c>
      <c r="AH55" s="25">
        <f t="shared" si="53"/>
        <v>0</v>
      </c>
      <c r="AI55" s="25">
        <f t="shared" si="54"/>
        <v>165</v>
      </c>
      <c r="AJ55" s="25">
        <f t="shared" si="55"/>
        <v>0</v>
      </c>
      <c r="AK55" s="25">
        <f t="shared" si="56"/>
        <v>0</v>
      </c>
      <c r="AL55" s="25">
        <f t="shared" si="57"/>
        <v>0</v>
      </c>
      <c r="AM55" s="25">
        <f t="shared" si="58"/>
        <v>0</v>
      </c>
      <c r="AN55" s="25">
        <f t="shared" si="59"/>
        <v>0</v>
      </c>
      <c r="AO55" s="25">
        <f>IF(OR('[2]Men''s Epée'!$A$3=1,AB55&gt;0),ABS(AB55),0)</f>
        <v>0</v>
      </c>
      <c r="AP55" s="25">
        <f>IF(OR('[2]Men''s Epée'!$A$3=1,AC55&gt;0),ABS(AC55),0)</f>
        <v>0</v>
      </c>
      <c r="AQ55" s="25">
        <f>IF(OR('[2]Men''s Epée'!$A$3=1,AD55&gt;0),ABS(AD55),0)</f>
        <v>0</v>
      </c>
      <c r="AR55" s="25">
        <f>IF(OR('[2]Men''s Epée'!$A$3=1,AE55&gt;0),ABS(AE55),0)</f>
        <v>0</v>
      </c>
      <c r="AT55" s="25">
        <f t="shared" si="60"/>
        <v>0</v>
      </c>
      <c r="AU55" s="25">
        <f t="shared" si="61"/>
        <v>0</v>
      </c>
      <c r="AV55" s="25">
        <f t="shared" si="62"/>
        <v>0</v>
      </c>
      <c r="AW55" s="25">
        <f t="shared" si="63"/>
        <v>0</v>
      </c>
      <c r="AX55" s="25">
        <f>IF('[2]Men''s Epée'!$U$3=TRUE,Q55,0)</f>
        <v>0</v>
      </c>
      <c r="AY55" s="25">
        <f>IF('[2]Men''s Epée'!$V$3=TRUE,T55,0)</f>
        <v>0</v>
      </c>
      <c r="AZ55" s="25">
        <f>IF('[2]Men''s Epée'!$W$3=TRUE,W55,0)</f>
        <v>0</v>
      </c>
      <c r="BA55" s="25">
        <f t="shared" si="64"/>
        <v>0</v>
      </c>
      <c r="BB55" s="55">
        <f t="shared" si="65"/>
        <v>0</v>
      </c>
      <c r="BC55" s="55">
        <f t="shared" si="66"/>
        <v>0</v>
      </c>
      <c r="BD55" s="55">
        <f t="shared" si="67"/>
        <v>0</v>
      </c>
      <c r="BE55" s="55">
        <f t="shared" si="68"/>
        <v>0</v>
      </c>
      <c r="BF55" s="25">
        <f t="shared" si="69"/>
        <v>0</v>
      </c>
    </row>
    <row r="56" spans="1:58" ht="13.5" customHeight="1">
      <c r="A56" s="19" t="str">
        <f t="shared" si="50"/>
        <v>52T</v>
      </c>
      <c r="B56" s="19" t="str">
        <f t="shared" si="51"/>
        <v>#</v>
      </c>
      <c r="C56" s="37" t="s">
        <v>266</v>
      </c>
      <c r="D56" s="25">
        <v>1986</v>
      </c>
      <c r="E56" s="21">
        <f>ROUND(F56+IF('[2]Men''s Epée'!$A$3=1,G56,0)+LARGE($AG56:$AR56,1)+LARGE($AG56:$AR56,2)+LARGE($AG56:$AR56,3)+LARGE($AG56:$AR56,4),0)</f>
        <v>165</v>
      </c>
      <c r="F56" s="22"/>
      <c r="G56" s="23"/>
      <c r="H56" s="23" t="s">
        <v>8</v>
      </c>
      <c r="I56" s="24">
        <f>IF(OR('[2]Men''s Epée'!$A$3=1,$AG$3=TRUE),IF(OR(H56&gt;=33,ISNUMBER(H56)=FALSE),0,VLOOKUP(H56,PointTable,I$3,TRUE)),0)</f>
        <v>0</v>
      </c>
      <c r="J56" s="23" t="s">
        <v>8</v>
      </c>
      <c r="K56" s="24">
        <f>IF(OR('[2]Men''s Epée'!$A$3=1,$AH$3=TRUE),IF(OR(J56&gt;=33,ISNUMBER(J56)=FALSE),0,VLOOKUP(J56,PointTable,K$3,TRUE)),0)</f>
        <v>0</v>
      </c>
      <c r="L56" s="23" t="s">
        <v>8</v>
      </c>
      <c r="M56" s="24">
        <f>IF(OR('[2]Men''s Epée'!$A$3=1,$AI$3=TRUE),IF(OR(L56&gt;=33,ISNUMBER(L56)=FALSE),0,VLOOKUP(L56,PointTable,M$3,TRUE)),0)</f>
        <v>0</v>
      </c>
      <c r="N56" s="23">
        <v>32</v>
      </c>
      <c r="O56" s="24">
        <f>IF(OR('[2]Men''s Epée'!$A$3=1,$AJ$3=TRUE),IF(OR(N56&gt;=33,ISNUMBER(N56)=FALSE),0,VLOOKUP(N56,PointTable,O$3,TRUE)),0)</f>
        <v>165</v>
      </c>
      <c r="P56" s="4" t="str">
        <f t="shared" si="70"/>
        <v>np</v>
      </c>
      <c r="Q56" s="5">
        <f>IF(OR('[2]Men's Epée'!$A$3=1,'[2]Men's Epée'!$U$3=TRUE),IF(OR(P56&gt;=$A$3,ISNUMBER(P56)=FALSE),0,VLOOKUP(P56,PointTable,Q$3,TRUE)),0)</f>
        <v>0</v>
      </c>
      <c r="R56" s="4" t="e">
        <f>VLOOKUP($C56,'[2]Men''s Epée'!$C$4:$U$91,R$1-2,FALSE)</f>
        <v>#N/A</v>
      </c>
      <c r="S56" s="4" t="str">
        <f t="shared" si="71"/>
        <v>np</v>
      </c>
      <c r="T56" s="5">
        <f>IF(OR('[2]Men's Epée'!$A$3=1,'[2]Men's Epée'!$V$3=TRUE),IF(OR(S56&gt;=$A$3,ISNUMBER(S56)=FALSE),0,VLOOKUP(S56,PointTable,T$3,TRUE)),0)</f>
        <v>0</v>
      </c>
      <c r="U56" s="4" t="e">
        <f>VLOOKUP($C56,'[2]Men''s Epée'!$C$4:$U$91,U$1-2,FALSE)</f>
        <v>#N/A</v>
      </c>
      <c r="V56" s="4" t="str">
        <f t="shared" si="72"/>
        <v>np</v>
      </c>
      <c r="W56" s="5">
        <f>IF(OR('[2]Men's Epée'!$A$3=1,'[2]Men's Epée'!$W$3=TRUE),IF(OR(V56&gt;=$A$3,ISNUMBER(V56)=FALSE),0,VLOOKUP(V56,PointTable,W$3,TRUE)),0)</f>
        <v>0</v>
      </c>
      <c r="X56" s="4" t="e">
        <f>VLOOKUP($C56,'[2]Men''s Epée'!$C$4:$U$91,X$1-2,FALSE)</f>
        <v>#N/A</v>
      </c>
      <c r="Y56" s="4" t="str">
        <f t="shared" si="73"/>
        <v>np</v>
      </c>
      <c r="Z56" s="5">
        <f t="shared" si="2"/>
        <v>0</v>
      </c>
      <c r="AA56" s="4" t="e">
        <f>VLOOKUP($C56,'[2]Men''s Epée'!$C$4:$U$91,AA$1-2,FALSE)</f>
        <v>#N/A</v>
      </c>
      <c r="AB56" s="52"/>
      <c r="AE56" s="54"/>
      <c r="AG56" s="25">
        <f t="shared" si="52"/>
        <v>0</v>
      </c>
      <c r="AH56" s="25">
        <f t="shared" si="53"/>
        <v>0</v>
      </c>
      <c r="AI56" s="25">
        <f t="shared" si="54"/>
        <v>0</v>
      </c>
      <c r="AJ56" s="25">
        <f t="shared" si="55"/>
        <v>165</v>
      </c>
      <c r="AK56" s="25">
        <f t="shared" si="56"/>
        <v>0</v>
      </c>
      <c r="AL56" s="25">
        <f t="shared" si="57"/>
        <v>0</v>
      </c>
      <c r="AM56" s="25">
        <f t="shared" si="58"/>
        <v>0</v>
      </c>
      <c r="AN56" s="25">
        <f t="shared" si="59"/>
        <v>0</v>
      </c>
      <c r="AO56" s="25">
        <f>IF(OR('[2]Men''s Epée'!$A$3=1,AB56&gt;0),ABS(AB56),0)</f>
        <v>0</v>
      </c>
      <c r="AP56" s="25">
        <f>IF(OR('[2]Men''s Epée'!$A$3=1,AC56&gt;0),ABS(AC56),0)</f>
        <v>0</v>
      </c>
      <c r="AQ56" s="25">
        <f>IF(OR('[2]Men''s Epée'!$A$3=1,AD56&gt;0),ABS(AD56),0)</f>
        <v>0</v>
      </c>
      <c r="AR56" s="25">
        <f>IF(OR('[2]Men''s Epée'!$A$3=1,AE56&gt;0),ABS(AE56),0)</f>
        <v>0</v>
      </c>
      <c r="AT56" s="25">
        <f t="shared" si="60"/>
        <v>0</v>
      </c>
      <c r="AU56" s="25">
        <f t="shared" si="61"/>
        <v>0</v>
      </c>
      <c r="AV56" s="25">
        <f t="shared" si="62"/>
        <v>0</v>
      </c>
      <c r="AW56" s="25">
        <f t="shared" si="63"/>
        <v>0</v>
      </c>
      <c r="AX56" s="25">
        <f>IF('[2]Men''s Epée'!$U$3=TRUE,Q56,0)</f>
        <v>0</v>
      </c>
      <c r="AY56" s="25">
        <f>IF('[2]Men''s Epée'!$V$3=TRUE,T56,0)</f>
        <v>0</v>
      </c>
      <c r="AZ56" s="25">
        <f>IF('[2]Men''s Epée'!$W$3=TRUE,W56,0)</f>
        <v>0</v>
      </c>
      <c r="BA56" s="25">
        <f t="shared" si="64"/>
        <v>0</v>
      </c>
      <c r="BB56" s="55">
        <f t="shared" si="65"/>
        <v>0</v>
      </c>
      <c r="BC56" s="55">
        <f t="shared" si="66"/>
        <v>0</v>
      </c>
      <c r="BD56" s="55">
        <f t="shared" si="67"/>
        <v>0</v>
      </c>
      <c r="BE56" s="55">
        <f t="shared" si="68"/>
        <v>0</v>
      </c>
      <c r="BF56" s="25">
        <f t="shared" si="69"/>
        <v>0</v>
      </c>
    </row>
    <row r="57" spans="1:58" ht="13.5" customHeight="1">
      <c r="A57" s="19" t="str">
        <f t="shared" si="50"/>
        <v>52T</v>
      </c>
      <c r="B57" s="19">
        <f t="shared" si="51"/>
      </c>
      <c r="C57" s="37" t="s">
        <v>355</v>
      </c>
      <c r="D57" s="25">
        <v>1983</v>
      </c>
      <c r="E57" s="21">
        <f>ROUND(F57+IF('[2]Men''s Epée'!$A$3=1,G57,0)+LARGE($AG57:$AR57,1)+LARGE($AG57:$AR57,2)+LARGE($AG57:$AR57,3)+LARGE($AG57:$AR57,4),0)</f>
        <v>165</v>
      </c>
      <c r="F57" s="22"/>
      <c r="G57" s="23"/>
      <c r="H57" s="23">
        <v>32</v>
      </c>
      <c r="I57" s="24">
        <f>IF(OR('[2]Men''s Epée'!$A$3=1,$AG$3=TRUE),IF(OR(H57&gt;=33,ISNUMBER(H57)=FALSE),0,VLOOKUP(H57,PointTable,I$3,TRUE)),0)</f>
        <v>165</v>
      </c>
      <c r="J57" s="23" t="s">
        <v>8</v>
      </c>
      <c r="K57" s="24">
        <f>IF(OR('[2]Men''s Epée'!$A$3=1,$AH$3=TRUE),IF(OR(J57&gt;=33,ISNUMBER(J57)=FALSE),0,VLOOKUP(J57,PointTable,K$3,TRUE)),0)</f>
        <v>0</v>
      </c>
      <c r="L57" s="23" t="s">
        <v>8</v>
      </c>
      <c r="M57" s="24">
        <f>IF(OR('[2]Men''s Epée'!$A$3=1,$AI$3=TRUE),IF(OR(L57&gt;=33,ISNUMBER(L57)=FALSE),0,VLOOKUP(L57,PointTable,M$3,TRUE)),0)</f>
        <v>0</v>
      </c>
      <c r="N57" s="23" t="s">
        <v>8</v>
      </c>
      <c r="O57" s="24">
        <f>IF(OR('[2]Men''s Epée'!$A$3=1,$AJ$3=TRUE),IF(OR(N57&gt;=33,ISNUMBER(N57)=FALSE),0,VLOOKUP(N57,PointTable,O$3,TRUE)),0)</f>
        <v>0</v>
      </c>
      <c r="P57" s="4" t="str">
        <f t="shared" si="70"/>
        <v>np</v>
      </c>
      <c r="Q57" s="5">
        <f>IF(OR('[2]Men's Epée'!$A$3=1,'[2]Men's Epée'!$U$3=TRUE),IF(OR(P57&gt;=$A$3,ISNUMBER(P57)=FALSE),0,VLOOKUP(P57,PointTable,Q$3,TRUE)),0)</f>
        <v>0</v>
      </c>
      <c r="R57" s="4" t="e">
        <f>VLOOKUP($C57,'[2]Men''s Epée'!$C$4:$U$91,R$1-2,FALSE)</f>
        <v>#N/A</v>
      </c>
      <c r="S57" s="4" t="str">
        <f t="shared" si="71"/>
        <v>np</v>
      </c>
      <c r="T57" s="5">
        <f>IF(OR('[2]Men's Epée'!$A$3=1,'[2]Men's Epée'!$V$3=TRUE),IF(OR(S57&gt;=$A$3,ISNUMBER(S57)=FALSE),0,VLOOKUP(S57,PointTable,T$3,TRUE)),0)</f>
        <v>0</v>
      </c>
      <c r="U57" s="4" t="e">
        <f>VLOOKUP($C57,'[2]Men''s Epée'!$C$4:$U$91,U$1-2,FALSE)</f>
        <v>#N/A</v>
      </c>
      <c r="V57" s="4" t="str">
        <f t="shared" si="72"/>
        <v>np</v>
      </c>
      <c r="W57" s="5">
        <f>IF(OR('[2]Men's Epée'!$A$3=1,'[2]Men's Epée'!$W$3=TRUE),IF(OR(V57&gt;=$A$3,ISNUMBER(V57)=FALSE),0,VLOOKUP(V57,PointTable,W$3,TRUE)),0)</f>
        <v>0</v>
      </c>
      <c r="X57" s="4" t="e">
        <f>VLOOKUP($C57,'[2]Men''s Epée'!$C$4:$U$91,X$1-2,FALSE)</f>
        <v>#N/A</v>
      </c>
      <c r="Y57" s="4" t="str">
        <f t="shared" si="73"/>
        <v>np</v>
      </c>
      <c r="Z57" s="5">
        <f t="shared" si="2"/>
        <v>0</v>
      </c>
      <c r="AA57" s="4" t="e">
        <f>VLOOKUP($C57,'[2]Men''s Epée'!$C$4:$U$91,AA$1-2,FALSE)</f>
        <v>#N/A</v>
      </c>
      <c r="AB57" s="52"/>
      <c r="AE57" s="54"/>
      <c r="AG57" s="25">
        <f t="shared" si="52"/>
        <v>165</v>
      </c>
      <c r="AH57" s="25">
        <f t="shared" si="53"/>
        <v>0</v>
      </c>
      <c r="AI57" s="25">
        <f t="shared" si="54"/>
        <v>0</v>
      </c>
      <c r="AJ57" s="25">
        <f t="shared" si="55"/>
        <v>0</v>
      </c>
      <c r="AK57" s="25">
        <f t="shared" si="56"/>
        <v>0</v>
      </c>
      <c r="AL57" s="25">
        <f t="shared" si="57"/>
        <v>0</v>
      </c>
      <c r="AM57" s="25">
        <f t="shared" si="58"/>
        <v>0</v>
      </c>
      <c r="AN57" s="25">
        <f t="shared" si="59"/>
        <v>0</v>
      </c>
      <c r="AO57" s="25">
        <f>IF(OR('[2]Men''s Epée'!$A$3=1,AB57&gt;0),ABS(AB57),0)</f>
        <v>0</v>
      </c>
      <c r="AP57" s="25">
        <f>IF(OR('[2]Men''s Epée'!$A$3=1,AC57&gt;0),ABS(AC57),0)</f>
        <v>0</v>
      </c>
      <c r="AQ57" s="25">
        <f>IF(OR('[2]Men''s Epée'!$A$3=1,AD57&gt;0),ABS(AD57),0)</f>
        <v>0</v>
      </c>
      <c r="AR57" s="25">
        <f>IF(OR('[2]Men''s Epée'!$A$3=1,AE57&gt;0),ABS(AE57),0)</f>
        <v>0</v>
      </c>
      <c r="AT57" s="25">
        <f t="shared" si="60"/>
        <v>165</v>
      </c>
      <c r="AU57" s="25">
        <f t="shared" si="61"/>
        <v>0</v>
      </c>
      <c r="AV57" s="25">
        <f t="shared" si="62"/>
        <v>0</v>
      </c>
      <c r="AW57" s="25">
        <f t="shared" si="63"/>
        <v>0</v>
      </c>
      <c r="AX57" s="25">
        <f>IF('[2]Men''s Epée'!$U$3=TRUE,Q57,0)</f>
        <v>0</v>
      </c>
      <c r="AY57" s="25">
        <f>IF('[2]Men''s Epée'!$V$3=TRUE,T57,0)</f>
        <v>0</v>
      </c>
      <c r="AZ57" s="25">
        <f>IF('[2]Men''s Epée'!$W$3=TRUE,W57,0)</f>
        <v>0</v>
      </c>
      <c r="BA57" s="25">
        <f t="shared" si="64"/>
        <v>0</v>
      </c>
      <c r="BB57" s="55">
        <f t="shared" si="65"/>
        <v>0</v>
      </c>
      <c r="BC57" s="55">
        <f t="shared" si="66"/>
        <v>0</v>
      </c>
      <c r="BD57" s="55">
        <f t="shared" si="67"/>
        <v>0</v>
      </c>
      <c r="BE57" s="55">
        <f t="shared" si="68"/>
        <v>0</v>
      </c>
      <c r="BF57" s="25">
        <f t="shared" si="69"/>
        <v>165</v>
      </c>
    </row>
    <row r="58" spans="1:58" ht="13.5" customHeight="1">
      <c r="A58" s="19" t="str">
        <f t="shared" si="50"/>
        <v>52T</v>
      </c>
      <c r="B58" s="19">
        <f t="shared" si="51"/>
      </c>
      <c r="C58" s="37" t="s">
        <v>187</v>
      </c>
      <c r="D58" s="25">
        <v>1982</v>
      </c>
      <c r="E58" s="21">
        <f>ROUND(F58+IF('[2]Men''s Epée'!$A$3=1,G58,0)+LARGE($AG58:$AR58,1)+LARGE($AG58:$AR58,2)+LARGE($AG58:$AR58,3)+LARGE($AG58:$AR58,4),0)</f>
        <v>165</v>
      </c>
      <c r="F58" s="22"/>
      <c r="G58" s="23"/>
      <c r="H58" s="23" t="s">
        <v>8</v>
      </c>
      <c r="I58" s="24">
        <f>IF(OR('[2]Men''s Epée'!$A$3=1,$AG$3=TRUE),IF(OR(H58&gt;=33,ISNUMBER(H58)=FALSE),0,VLOOKUP(H58,PointTable,I$3,TRUE)),0)</f>
        <v>0</v>
      </c>
      <c r="J58" s="23">
        <v>32</v>
      </c>
      <c r="K58" s="24">
        <f>IF(OR('[2]Men''s Epée'!$A$3=1,$AH$3=TRUE),IF(OR(J58&gt;=33,ISNUMBER(J58)=FALSE),0,VLOOKUP(J58,PointTable,K$3,TRUE)),0)</f>
        <v>165</v>
      </c>
      <c r="L58" s="23" t="s">
        <v>8</v>
      </c>
      <c r="M58" s="24">
        <f>IF(OR('[2]Men''s Epée'!$A$3=1,$AI$3=TRUE),IF(OR(L58&gt;=33,ISNUMBER(L58)=FALSE),0,VLOOKUP(L58,PointTable,M$3,TRUE)),0)</f>
        <v>0</v>
      </c>
      <c r="N58" s="23" t="s">
        <v>8</v>
      </c>
      <c r="O58" s="24">
        <f>IF(OR('[2]Men''s Epée'!$A$3=1,$AJ$3=TRUE),IF(OR(N58&gt;=33,ISNUMBER(N58)=FALSE),0,VLOOKUP(N58,PointTable,O$3,TRUE)),0)</f>
        <v>0</v>
      </c>
      <c r="P58" s="4" t="str">
        <f t="shared" si="70"/>
        <v>np</v>
      </c>
      <c r="Q58" s="5">
        <f>IF(OR('[2]Men's Epée'!$A$3=1,'[2]Men's Epée'!$U$3=TRUE),IF(OR(P58&gt;=$A$3,ISNUMBER(P58)=FALSE),0,VLOOKUP(P58,PointTable,Q$3,TRUE)),0)</f>
        <v>0</v>
      </c>
      <c r="R58" s="4" t="e">
        <f>VLOOKUP($C58,'[2]Men''s Epée'!$C$4:$U$91,R$1-2,FALSE)</f>
        <v>#N/A</v>
      </c>
      <c r="S58" s="4" t="str">
        <f t="shared" si="71"/>
        <v>np</v>
      </c>
      <c r="T58" s="5">
        <f>IF(OR('[2]Men's Epée'!$A$3=1,'[2]Men's Epée'!$V$3=TRUE),IF(OR(S58&gt;=$A$3,ISNUMBER(S58)=FALSE),0,VLOOKUP(S58,PointTable,T$3,TRUE)),0)</f>
        <v>0</v>
      </c>
      <c r="U58" s="4" t="e">
        <f>VLOOKUP($C58,'[2]Men''s Epée'!$C$4:$U$91,U$1-2,FALSE)</f>
        <v>#N/A</v>
      </c>
      <c r="V58" s="4" t="str">
        <f t="shared" si="72"/>
        <v>np</v>
      </c>
      <c r="W58" s="5">
        <f>IF(OR('[2]Men's Epée'!$A$3=1,'[2]Men's Epée'!$W$3=TRUE),IF(OR(V58&gt;=$A$3,ISNUMBER(V58)=FALSE),0,VLOOKUP(V58,PointTable,W$3,TRUE)),0)</f>
        <v>0</v>
      </c>
      <c r="X58" s="4" t="e">
        <f>VLOOKUP($C58,'[2]Men''s Epée'!$C$4:$U$91,X$1-2,FALSE)</f>
        <v>#N/A</v>
      </c>
      <c r="Y58" s="4" t="str">
        <f t="shared" si="73"/>
        <v>np</v>
      </c>
      <c r="Z58" s="5">
        <f t="shared" si="2"/>
        <v>0</v>
      </c>
      <c r="AA58" s="4" t="e">
        <f>VLOOKUP($C58,'[2]Men''s Epée'!$C$4:$U$91,AA$1-2,FALSE)</f>
        <v>#N/A</v>
      </c>
      <c r="AB58" s="52"/>
      <c r="AE58" s="54"/>
      <c r="AG58" s="25">
        <f t="shared" si="52"/>
        <v>0</v>
      </c>
      <c r="AH58" s="25">
        <f t="shared" si="53"/>
        <v>165</v>
      </c>
      <c r="AI58" s="25">
        <f t="shared" si="54"/>
        <v>0</v>
      </c>
      <c r="AJ58" s="25">
        <f t="shared" si="55"/>
        <v>0</v>
      </c>
      <c r="AK58" s="25">
        <f t="shared" si="56"/>
        <v>0</v>
      </c>
      <c r="AL58" s="25">
        <f t="shared" si="57"/>
        <v>0</v>
      </c>
      <c r="AM58" s="25">
        <f t="shared" si="58"/>
        <v>0</v>
      </c>
      <c r="AN58" s="25">
        <f t="shared" si="59"/>
        <v>0</v>
      </c>
      <c r="AO58" s="25">
        <f>IF(OR('[2]Men''s Epée'!$A$3=1,AB58&gt;0),ABS(AB58),0)</f>
        <v>0</v>
      </c>
      <c r="AP58" s="25">
        <f>IF(OR('[2]Men''s Epée'!$A$3=1,AC58&gt;0),ABS(AC58),0)</f>
        <v>0</v>
      </c>
      <c r="AQ58" s="25">
        <f>IF(OR('[2]Men''s Epée'!$A$3=1,AD58&gt;0),ABS(AD58),0)</f>
        <v>0</v>
      </c>
      <c r="AR58" s="25">
        <f>IF(OR('[2]Men''s Epée'!$A$3=1,AE58&gt;0),ABS(AE58),0)</f>
        <v>0</v>
      </c>
      <c r="AT58" s="25">
        <f t="shared" si="60"/>
        <v>0</v>
      </c>
      <c r="AU58" s="25">
        <f t="shared" si="61"/>
        <v>0</v>
      </c>
      <c r="AV58" s="25">
        <f t="shared" si="62"/>
        <v>0</v>
      </c>
      <c r="AW58" s="25">
        <f t="shared" si="63"/>
        <v>0</v>
      </c>
      <c r="AX58" s="25">
        <f>IF('[2]Men''s Epée'!$U$3=TRUE,Q58,0)</f>
        <v>0</v>
      </c>
      <c r="AY58" s="25">
        <f>IF('[2]Men''s Epée'!$V$3=TRUE,T58,0)</f>
        <v>0</v>
      </c>
      <c r="AZ58" s="25">
        <f>IF('[2]Men''s Epée'!$W$3=TRUE,W58,0)</f>
        <v>0</v>
      </c>
      <c r="BA58" s="25">
        <f t="shared" si="64"/>
        <v>0</v>
      </c>
      <c r="BB58" s="55">
        <f t="shared" si="65"/>
        <v>0</v>
      </c>
      <c r="BC58" s="55">
        <f t="shared" si="66"/>
        <v>0</v>
      </c>
      <c r="BD58" s="55">
        <f t="shared" si="67"/>
        <v>0</v>
      </c>
      <c r="BE58" s="55">
        <f t="shared" si="68"/>
        <v>0</v>
      </c>
      <c r="BF58" s="25">
        <f t="shared" si="69"/>
        <v>0</v>
      </c>
    </row>
    <row r="60" spans="3:13" ht="13.5" customHeight="1">
      <c r="C60" s="39" t="s">
        <v>319</v>
      </c>
      <c r="F60" s="20"/>
      <c r="G60" s="20"/>
      <c r="H60" s="20"/>
      <c r="I60" s="25"/>
      <c r="J60" s="25"/>
      <c r="L60" s="27" t="s">
        <v>14</v>
      </c>
      <c r="M60" s="27" t="s">
        <v>15</v>
      </c>
    </row>
    <row r="61" spans="3:13" ht="13.5" customHeight="1">
      <c r="C61" s="37" t="s">
        <v>303</v>
      </c>
      <c r="D61" s="20" t="s">
        <v>301</v>
      </c>
      <c r="I61" s="25"/>
      <c r="J61" s="25"/>
      <c r="L61" s="28">
        <v>32</v>
      </c>
      <c r="M61" s="20">
        <v>330</v>
      </c>
    </row>
    <row r="62" spans="3:13" ht="13.5" customHeight="1">
      <c r="C62" s="37" t="s">
        <v>302</v>
      </c>
      <c r="D62" s="20" t="s">
        <v>301</v>
      </c>
      <c r="I62" s="25"/>
      <c r="J62" s="25"/>
      <c r="L62" s="60">
        <v>30</v>
      </c>
      <c r="M62" s="20">
        <v>342</v>
      </c>
    </row>
    <row r="63" spans="3:13" ht="13.5" customHeight="1">
      <c r="C63" s="41" t="s">
        <v>253</v>
      </c>
      <c r="D63" s="20" t="s">
        <v>252</v>
      </c>
      <c r="I63" s="25"/>
      <c r="J63" s="25"/>
      <c r="L63" s="28">
        <v>13</v>
      </c>
      <c r="M63" s="20">
        <v>618</v>
      </c>
    </row>
    <row r="66" spans="1:2" ht="13.5" customHeight="1">
      <c r="A66" s="30"/>
      <c r="B66" s="30"/>
    </row>
    <row r="67" spans="1:2" ht="13.5" customHeight="1">
      <c r="A67" s="30"/>
      <c r="B67" s="30"/>
    </row>
    <row r="68" spans="1:2" ht="13.5" customHeight="1">
      <c r="A68" s="30"/>
      <c r="B68" s="30"/>
    </row>
    <row r="69" spans="1:2" ht="13.5" customHeight="1">
      <c r="A69" s="30"/>
      <c r="B69" s="30"/>
    </row>
    <row r="70" spans="1:2" ht="13.5" customHeight="1">
      <c r="A70" s="30"/>
      <c r="B70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scale="85" r:id="rId2"/>
  <headerFooter alignWithMargins="0">
    <oddHeader>&amp;C&amp;"Times New Roman,Bold"&amp;16 2001-2002 USFA Point Standings
Junior &amp;A</oddHeader>
    <oddFooter>&amp;L&amp;"Arial,Bold"* Permanent Resident
# Cadet&amp;"Arial,Regular"
Total = Best 4 plus International&amp;CPage &amp;P&amp;R&amp;"Arial,Bold"np = Did not earn points (including not competing)&amp;"Arial,Regular"
Printed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20" customWidth="1"/>
    <col min="2" max="2" width="2.00390625" style="20" customWidth="1"/>
    <col min="3" max="3" width="23.00390625" style="40" customWidth="1"/>
    <col min="4" max="4" width="5.421875" style="20" customWidth="1"/>
    <col min="5" max="5" width="6.7109375" style="20" customWidth="1"/>
    <col min="6" max="7" width="5.7109375" style="21" customWidth="1"/>
    <col min="8" max="8" width="5.421875" style="21" customWidth="1"/>
    <col min="9" max="15" width="5.421875" style="26" customWidth="1"/>
    <col min="16" max="16" width="5.421875" style="21" customWidth="1"/>
    <col min="17" max="17" width="5.421875" style="26" customWidth="1"/>
    <col min="18" max="18" width="5.421875" style="21" hidden="1" customWidth="1"/>
    <col min="19" max="20" width="5.421875" style="26" customWidth="1"/>
    <col min="21" max="21" width="5.421875" style="21" hidden="1" customWidth="1"/>
    <col min="22" max="23" width="5.421875" style="26" customWidth="1"/>
    <col min="24" max="24" width="5.421875" style="21" hidden="1" customWidth="1"/>
    <col min="25" max="26" width="5.421875" style="26" customWidth="1"/>
    <col min="27" max="27" width="4.7109375" style="21" hidden="1" customWidth="1"/>
    <col min="28" max="31" width="4.7109375" style="53" customWidth="1"/>
    <col min="32" max="32" width="9.140625" style="25" customWidth="1"/>
    <col min="33" max="58" width="9.140625" style="25" hidden="1" customWidth="1"/>
    <col min="59" max="16384" width="9.140625" style="25" customWidth="1"/>
  </cols>
  <sheetData>
    <row r="1" spans="1:31" s="15" customFormat="1" ht="12.75" customHeight="1">
      <c r="A1" s="10" t="s">
        <v>0</v>
      </c>
      <c r="B1" s="11"/>
      <c r="C1" s="34" t="s">
        <v>1</v>
      </c>
      <c r="D1" s="13" t="s">
        <v>2</v>
      </c>
      <c r="E1" s="13" t="s">
        <v>3</v>
      </c>
      <c r="F1" s="1" t="s">
        <v>4</v>
      </c>
      <c r="G1" s="14"/>
      <c r="H1" s="1" t="s">
        <v>320</v>
      </c>
      <c r="I1" s="14"/>
      <c r="J1" s="1" t="s">
        <v>178</v>
      </c>
      <c r="K1" s="14"/>
      <c r="L1" s="1" t="s">
        <v>229</v>
      </c>
      <c r="M1" s="14"/>
      <c r="N1" s="1" t="s">
        <v>261</v>
      </c>
      <c r="O1" s="14"/>
      <c r="P1" s="2" t="s">
        <v>216</v>
      </c>
      <c r="Q1" s="3"/>
      <c r="R1" s="6">
        <f>HLOOKUP(P1,'[2]Men''s Foil'!$H$1:$U$3,3,0)</f>
        <v>8</v>
      </c>
      <c r="S1" s="2" t="s">
        <v>228</v>
      </c>
      <c r="T1" s="3"/>
      <c r="U1" s="6">
        <f>HLOOKUP(S1,'[2]Men''s Foil'!$H$1:$U$3,3,0)</f>
        <v>10</v>
      </c>
      <c r="V1" s="2" t="s">
        <v>312</v>
      </c>
      <c r="W1" s="3"/>
      <c r="X1" s="6">
        <f>HLOOKUP(V1,'[2]Men''s Foil'!$H$1:$U$3,3,0)</f>
        <v>12</v>
      </c>
      <c r="Y1" s="2" t="s">
        <v>325</v>
      </c>
      <c r="Z1" s="3"/>
      <c r="AA1" s="6">
        <f>HLOOKUP(Y1,'[2]Men''s Foil'!$H$1:$U$3,3,0)</f>
        <v>14</v>
      </c>
      <c r="AB1" s="45" t="s">
        <v>5</v>
      </c>
      <c r="AC1" s="46"/>
      <c r="AD1" s="46"/>
      <c r="AE1" s="47"/>
    </row>
    <row r="2" spans="1:31" s="15" customFormat="1" ht="18.75" customHeight="1">
      <c r="A2" s="11"/>
      <c r="B2" s="11"/>
      <c r="C2" s="34"/>
      <c r="D2" s="12"/>
      <c r="E2" s="13"/>
      <c r="F2" s="29"/>
      <c r="G2" s="44" t="s">
        <v>6</v>
      </c>
      <c r="H2" s="1" t="s">
        <v>7</v>
      </c>
      <c r="I2" s="14" t="s">
        <v>321</v>
      </c>
      <c r="J2" s="1" t="s">
        <v>7</v>
      </c>
      <c r="K2" s="14" t="s">
        <v>322</v>
      </c>
      <c r="L2" s="1" t="s">
        <v>7</v>
      </c>
      <c r="M2" s="14" t="s">
        <v>323</v>
      </c>
      <c r="N2" s="1" t="s">
        <v>7</v>
      </c>
      <c r="O2" s="14" t="s">
        <v>324</v>
      </c>
      <c r="P2" s="2" t="str">
        <f ca="1">INDIRECT("'[SENIOR.XLS]Men''s Foil'!R2C"&amp;R1,FALSE)</f>
        <v>Z1</v>
      </c>
      <c r="Q2" s="3"/>
      <c r="R2" s="2"/>
      <c r="S2" s="2" t="str">
        <f ca="1">INDIRECT("'[SENIOR.XLS]Men''s Foil'!R2C"&amp;U1,FALSE)</f>
        <v>Z1</v>
      </c>
      <c r="T2" s="3"/>
      <c r="U2" s="2"/>
      <c r="V2" s="2" t="str">
        <f ca="1">INDIRECT("'[SENIOR.XLS]Men''s Foil'!R2C"&amp;X1,FALSE)</f>
        <v>Z1</v>
      </c>
      <c r="W2" s="3"/>
      <c r="X2" s="2"/>
      <c r="Y2" s="2" t="str">
        <f ca="1">INDIRECT("'[SENIOR.XLS]Men''s Foil'!R2C"&amp;AA1,FALSE)</f>
        <v>H</v>
      </c>
      <c r="Z2" s="3"/>
      <c r="AA2" s="2"/>
      <c r="AB2" s="48" t="s">
        <v>5</v>
      </c>
      <c r="AC2" s="46"/>
      <c r="AD2" s="46"/>
      <c r="AE2" s="47"/>
    </row>
    <row r="3" spans="1:31" s="15" customFormat="1" ht="13.5" customHeight="1" hidden="1">
      <c r="A3" s="11"/>
      <c r="B3" s="11"/>
      <c r="C3" s="34"/>
      <c r="D3" s="12"/>
      <c r="E3" s="12"/>
      <c r="F3" s="16"/>
      <c r="G3" s="17"/>
      <c r="H3" s="17">
        <f>COLUMN()</f>
        <v>8</v>
      </c>
      <c r="I3" s="18">
        <f>HLOOKUP(H2,PointTableHeader,2,FALSE)</f>
        <v>8</v>
      </c>
      <c r="J3" s="17">
        <f>COLUMN()</f>
        <v>10</v>
      </c>
      <c r="K3" s="18">
        <f>HLOOKUP(J2,PointTableHeader,2,FALSE)</f>
        <v>8</v>
      </c>
      <c r="L3" s="17">
        <f>COLUMN()</f>
        <v>12</v>
      </c>
      <c r="M3" s="18">
        <f>HLOOKUP(L2,PointTableHeader,2,FALSE)</f>
        <v>8</v>
      </c>
      <c r="N3" s="17">
        <f>COLUMN()</f>
        <v>14</v>
      </c>
      <c r="O3" s="18">
        <f>HLOOKUP(N2,PointTableHeader,2,FALSE)</f>
        <v>8</v>
      </c>
      <c r="P3" s="7">
        <f>COLUMN()</f>
        <v>16</v>
      </c>
      <c r="Q3" s="9">
        <f>HLOOKUP(P2,PointTableHeader,2,FALSE)</f>
        <v>19</v>
      </c>
      <c r="R3" s="8"/>
      <c r="S3" s="7">
        <f>COLUMN()</f>
        <v>19</v>
      </c>
      <c r="T3" s="9">
        <f>HLOOKUP(S2,PointTableHeader,2,FALSE)</f>
        <v>19</v>
      </c>
      <c r="U3" s="8"/>
      <c r="V3" s="7">
        <f>COLUMN()</f>
        <v>22</v>
      </c>
      <c r="W3" s="9">
        <f>HLOOKUP(V2,PointTableHeader,2,FALSE)</f>
        <v>19</v>
      </c>
      <c r="X3" s="8"/>
      <c r="Y3" s="7">
        <f>COLUMN()</f>
        <v>25</v>
      </c>
      <c r="Z3" s="9">
        <f>HLOOKUP(Y2,PointTableHeader,2,FALSE)</f>
        <v>10</v>
      </c>
      <c r="AA3" s="8"/>
      <c r="AB3" s="49">
        <f>COLUMN()</f>
        <v>28</v>
      </c>
      <c r="AC3" s="50"/>
      <c r="AD3" s="50"/>
      <c r="AE3" s="51"/>
    </row>
    <row r="4" spans="1:58" ht="13.5" customHeight="1">
      <c r="A4" s="19" t="str">
        <f aca="true" t="shared" si="0" ref="A4:A46">IF(E4=0,"",IF(E4=E3,A3,ROW()-3&amp;IF(E4=E5,"T","")))</f>
        <v>1</v>
      </c>
      <c r="B4" s="19">
        <f>IF(D4&gt;=CadetCutoff,"#","")</f>
      </c>
      <c r="C4" s="35" t="s">
        <v>16</v>
      </c>
      <c r="D4" s="20">
        <v>1983</v>
      </c>
      <c r="E4" s="21">
        <f>ROUND(F4+IF('[2]Men''s Epée'!$A$3=1,G4,0)+LARGE($AG4:$AR4,1)+LARGE($AG4:$AR4,2)+LARGE($AG4:$AR4,3)+LARGE($AG4:$AR4,4),0)</f>
        <v>4679</v>
      </c>
      <c r="F4" s="22"/>
      <c r="G4" s="23">
        <v>2280</v>
      </c>
      <c r="H4" s="23">
        <v>2</v>
      </c>
      <c r="I4" s="24">
        <f>IF(OR('[2]Men''s Epée'!$A$3=1,'Men''s Epée'!$AG$3=TRUE),IF(OR(H4&gt;=33,ISNUMBER(H4)=FALSE),0,VLOOKUP(H4,PointTable,I$3,TRUE)),0)</f>
        <v>552</v>
      </c>
      <c r="J4" s="23">
        <v>9</v>
      </c>
      <c r="K4" s="24">
        <f>IF(OR('[2]Men''s Epée'!$A$3=1,'Men''s Epée'!$AH$3=TRUE),IF(OR(J4&gt;=33,ISNUMBER(J4)=FALSE),0,VLOOKUP(J4,PointTable,K$3,TRUE)),0)</f>
        <v>321</v>
      </c>
      <c r="L4" s="23">
        <v>5</v>
      </c>
      <c r="M4" s="24">
        <f>IF(OR('[2]Men''s Epée'!$A$3=1,'Men''s Epée'!$AI$3=TRUE),IF(OR(L4&gt;=33,ISNUMBER(L4)=FALSE),0,VLOOKUP(L4,PointTable,M$3,TRUE)),0)</f>
        <v>420</v>
      </c>
      <c r="N4" s="23">
        <v>2</v>
      </c>
      <c r="O4" s="24">
        <f>IF(OR('[2]Men''s Epée'!$A$3=1,'Men''s Epée'!$AJ$3=TRUE),IF(OR(N4&gt;=33,ISNUMBER(N4)=FALSE),0,VLOOKUP(N4,PointTable,O$3,TRUE)),0)</f>
        <v>552</v>
      </c>
      <c r="P4" s="4">
        <f>IF(ISERROR(R4),"np",R4)</f>
        <v>27</v>
      </c>
      <c r="Q4" s="5">
        <f>IF(OR('[2]Men's Epée'!$A$3=1,'[2]Men's Epée'!$U$3=TRUE),IF(OR(P4&gt;='Men''s Epée'!$A$3,ISNUMBER(P4)=FALSE),0,VLOOKUP(P4,PointTable,Q$3,TRUE)),0)</f>
        <v>305</v>
      </c>
      <c r="R4" s="4">
        <f>VLOOKUP($C4,'[2]Men''s Foil'!$C$4:$U$87,R$1-2,FALSE)</f>
        <v>27</v>
      </c>
      <c r="S4" s="4">
        <f>IF(ISERROR(U4),"np",U4)</f>
        <v>10</v>
      </c>
      <c r="T4" s="5">
        <f>IF(OR('[2]Men's Epée'!$A$3=1,'[2]Men's Epée'!$V$3=TRUE),IF(OR(S4&gt;='Men''s Epée'!$A$3,ISNUMBER(S4)=FALSE),0,VLOOKUP(S4,PointTable,T$3,TRUE)),0)</f>
        <v>605</v>
      </c>
      <c r="U4" s="4">
        <f>VLOOKUP($C4,'[2]Men''s Foil'!$C$4:$U$87,U$1-2,FALSE)</f>
        <v>10</v>
      </c>
      <c r="V4" s="4" t="str">
        <f>IF(ISERROR(X4),"np",X4)</f>
        <v>np</v>
      </c>
      <c r="W4" s="5">
        <f>IF(OR('[2]Men's Epée'!$A$3=1,'[2]Men's Epée'!$W$3=TRUE),IF(OR(V4&gt;='Men''s Epée'!$A$3,ISNUMBER(V4)=FALSE),0,VLOOKUP(V4,PointTable,W$3,TRUE)),0)</f>
        <v>0</v>
      </c>
      <c r="X4" s="4" t="str">
        <f>VLOOKUP($C4,'[2]Men''s Foil'!$C$4:$U$87,X$1-2,FALSE)</f>
        <v>np</v>
      </c>
      <c r="Y4" s="4">
        <f>IF(ISERROR(AA4),"np",AA4)</f>
        <v>7</v>
      </c>
      <c r="Z4" s="5">
        <f>IF(OR(Y4&gt;='Men''s Epée'!$A$3,ISNUMBER(Y4)=FALSE),0,VLOOKUP(Y4,PointTable,Z$3,TRUE))</f>
        <v>690</v>
      </c>
      <c r="AA4" s="4">
        <f>VLOOKUP($C4,'[2]Men''s Foil'!$C$4:$U$87,AA$1-2,FALSE)</f>
        <v>7</v>
      </c>
      <c r="AB4" s="52">
        <v>-64.66</v>
      </c>
      <c r="AE4" s="54"/>
      <c r="AG4" s="25">
        <f aca="true" t="shared" si="1" ref="AG4:AG29">I4</f>
        <v>552</v>
      </c>
      <c r="AH4" s="25">
        <f aca="true" t="shared" si="2" ref="AH4:AH29">K4</f>
        <v>321</v>
      </c>
      <c r="AI4" s="25">
        <f aca="true" t="shared" si="3" ref="AI4:AI29">M4</f>
        <v>420</v>
      </c>
      <c r="AJ4" s="25">
        <f aca="true" t="shared" si="4" ref="AJ4:AJ29">O4</f>
        <v>552</v>
      </c>
      <c r="AK4" s="25">
        <f aca="true" t="shared" si="5" ref="AK4:AK29">Q4</f>
        <v>305</v>
      </c>
      <c r="AL4" s="25">
        <f aca="true" t="shared" si="6" ref="AL4:AL29">T4</f>
        <v>605</v>
      </c>
      <c r="AM4" s="25">
        <f aca="true" t="shared" si="7" ref="AM4:AM29">W4</f>
        <v>0</v>
      </c>
      <c r="AN4" s="25">
        <f aca="true" t="shared" si="8" ref="AN4:AN29">Z4</f>
        <v>690</v>
      </c>
      <c r="AO4" s="25">
        <f>IF(OR('[2]Men''s Epée'!$A$3=1,AB4&gt;0),ABS(AB4),0)</f>
        <v>64.66</v>
      </c>
      <c r="AP4" s="25">
        <f>IF(OR('[2]Men''s Epée'!$A$3=1,AC4&gt;0),ABS(AC4),0)</f>
        <v>0</v>
      </c>
      <c r="AQ4" s="25">
        <f>IF(OR('[2]Men''s Epée'!$A$3=1,AD4&gt;0),ABS(AD4),0)</f>
        <v>0</v>
      </c>
      <c r="AR4" s="25">
        <f>IF(OR('[2]Men''s Epée'!$A$3=1,AE4&gt;0),ABS(AE4),0)</f>
        <v>0</v>
      </c>
      <c r="AT4" s="25">
        <f>IF('Men''s Epée'!AG$3=TRUE,I4,0)</f>
        <v>552</v>
      </c>
      <c r="AU4" s="25">
        <f>IF('Men''s Epée'!AH$3=TRUE,K4,0)</f>
        <v>0</v>
      </c>
      <c r="AV4" s="25">
        <f>IF('Men''s Epée'!AI$3=TRUE,M4,0)</f>
        <v>0</v>
      </c>
      <c r="AW4" s="25">
        <f>IF('Men''s Epée'!AJ$3=TRUE,O4,0)</f>
        <v>0</v>
      </c>
      <c r="AX4" s="25">
        <f>IF('[2]Men''s Epée'!$U$3=TRUE,Q4,0)</f>
        <v>0</v>
      </c>
      <c r="AY4" s="25">
        <f>IF('[2]Men''s Epée'!$V$3=TRUE,T4,0)</f>
        <v>0</v>
      </c>
      <c r="AZ4" s="25">
        <f>IF('[2]Men''s Epée'!$W$3=TRUE,W4,0)</f>
        <v>0</v>
      </c>
      <c r="BA4" s="25">
        <f aca="true" t="shared" si="9" ref="BA4:BA32">Z4</f>
        <v>690</v>
      </c>
      <c r="BB4" s="55">
        <f>MAX(AB4,0)</f>
        <v>0</v>
      </c>
      <c r="BC4" s="55">
        <f>MAX(AC4,0)</f>
        <v>0</v>
      </c>
      <c r="BD4" s="55">
        <f>MAX(AD4,0)</f>
        <v>0</v>
      </c>
      <c r="BE4" s="55">
        <f>MAX(AE4,0)</f>
        <v>0</v>
      </c>
      <c r="BF4" s="25">
        <f>F4+LARGE(AT4:BE4,1)+LARGE(AT4:BE4,2)+LARGE(AT4:BE4,3)+LARGE(AT4:BE4,4)</f>
        <v>1242</v>
      </c>
    </row>
    <row r="5" spans="1:58" ht="13.5" customHeight="1">
      <c r="A5" s="19" t="str">
        <f t="shared" si="0"/>
        <v>2</v>
      </c>
      <c r="B5" s="19">
        <f>IF(D5&gt;=CadetCutoff,"#","")</f>
      </c>
      <c r="C5" s="37" t="s">
        <v>18</v>
      </c>
      <c r="D5" s="25">
        <v>1983</v>
      </c>
      <c r="E5" s="21">
        <f>ROUND(F5+IF('[2]Men''s Epée'!$A$3=1,G5,0)+LARGE($AG5:$AR5,1)+LARGE($AG5:$AR5,2)+LARGE($AG5:$AR5,3)+LARGE($AG5:$AR5,4),0)</f>
        <v>2602</v>
      </c>
      <c r="F5" s="22"/>
      <c r="G5" s="23"/>
      <c r="H5" s="23" t="s">
        <v>8</v>
      </c>
      <c r="I5" s="24">
        <f>IF(OR('[2]Men''s Epée'!$A$3=1,'Men''s Epée'!$AG$3=TRUE),IF(OR(H5&gt;=33,ISNUMBER(H5)=FALSE),0,VLOOKUP(H5,PointTable,I$3,TRUE)),0)</f>
        <v>0</v>
      </c>
      <c r="J5" s="23">
        <v>16</v>
      </c>
      <c r="K5" s="24">
        <f>IF(OR('[2]Men''s Epée'!$A$3=1,'Men''s Epée'!$AH$3=TRUE),IF(OR(J5&gt;=33,ISNUMBER(J5)=FALSE),0,VLOOKUP(J5,PointTable,K$3,TRUE)),0)</f>
        <v>300</v>
      </c>
      <c r="L5" s="23">
        <v>2</v>
      </c>
      <c r="M5" s="24">
        <f>IF(OR('[2]Men''s Epée'!$A$3=1,'Men''s Epée'!$AI$3=TRUE),IF(OR(L5&gt;=33,ISNUMBER(L5)=FALSE),0,VLOOKUP(L5,PointTable,M$3,TRUE)),0)</f>
        <v>552</v>
      </c>
      <c r="N5" s="23">
        <v>1</v>
      </c>
      <c r="O5" s="24">
        <f>IF(OR('[2]Men''s Epée'!$A$3=1,'Men''s Epée'!$AJ$3=TRUE),IF(OR(N5&gt;=33,ISNUMBER(N5)=FALSE),0,VLOOKUP(N5,PointTable,O$3,TRUE)),0)</f>
        <v>600</v>
      </c>
      <c r="P5" s="4">
        <f aca="true" t="shared" si="10" ref="P5:P43">IF(ISERROR(R5),"np",R5)</f>
        <v>7</v>
      </c>
      <c r="Q5" s="5">
        <f>IF(OR('[2]Men's Epée'!$A$3=1,'[2]Men's Epée'!$U$3=TRUE),IF(OR(P5&gt;='Men''s Epée'!$A$3,ISNUMBER(P5)=FALSE),0,VLOOKUP(P5,PointTable,Q$3,TRUE)),0)</f>
        <v>715</v>
      </c>
      <c r="R5" s="4">
        <f>VLOOKUP($C5,'[2]Men''s Foil'!$C$4:$U$87,R$1-2,FALSE)</f>
        <v>7</v>
      </c>
      <c r="S5" s="4">
        <f aca="true" t="shared" si="11" ref="S5:S43">IF(ISERROR(U5),"np",U5)</f>
        <v>6</v>
      </c>
      <c r="T5" s="5">
        <f>IF(OR('[2]Men's Epée'!$A$3=1,'[2]Men's Epée'!$V$3=TRUE),IF(OR(S5&gt;='Men''s Epée'!$A$3,ISNUMBER(S5)=FALSE),0,VLOOKUP(S5,PointTable,T$3,TRUE)),0)</f>
        <v>735</v>
      </c>
      <c r="U5" s="4">
        <f>VLOOKUP($C5,'[2]Men''s Foil'!$C$4:$U$87,U$1-2,FALSE)</f>
        <v>6</v>
      </c>
      <c r="V5" s="4" t="str">
        <f aca="true" t="shared" si="12" ref="V5:V43">IF(ISERROR(X5),"np",X5)</f>
        <v>np</v>
      </c>
      <c r="W5" s="5">
        <f>IF(OR('[2]Men's Epée'!$A$3=1,'[2]Men's Epée'!$W$3=TRUE),IF(OR(V5&gt;='Men''s Epée'!$A$3,ISNUMBER(V5)=FALSE),0,VLOOKUP(V5,PointTable,W$3,TRUE)),0)</f>
        <v>0</v>
      </c>
      <c r="X5" s="4" t="str">
        <f>VLOOKUP($C5,'[2]Men''s Foil'!$C$4:$U$87,X$1-2,FALSE)</f>
        <v>np</v>
      </c>
      <c r="Y5" s="4">
        <f aca="true" t="shared" si="13" ref="Y5:Y43">IF(ISERROR(AA5),"np",AA5)</f>
        <v>11</v>
      </c>
      <c r="Z5" s="5">
        <f>IF(OR(Y5&gt;='Men''s Epée'!$A$3,ISNUMBER(Y5)=FALSE),0,VLOOKUP(Y5,PointTable,Z$3,TRUE))</f>
        <v>531</v>
      </c>
      <c r="AA5" s="4">
        <f>VLOOKUP($C5,'[2]Men''s Foil'!$C$4:$U$87,AA$1-2,FALSE)</f>
        <v>11</v>
      </c>
      <c r="AB5" s="52"/>
      <c r="AE5" s="54"/>
      <c r="AG5" s="25">
        <f t="shared" si="1"/>
        <v>0</v>
      </c>
      <c r="AH5" s="25">
        <f t="shared" si="2"/>
        <v>300</v>
      </c>
      <c r="AI5" s="25">
        <f t="shared" si="3"/>
        <v>552</v>
      </c>
      <c r="AJ5" s="25">
        <f t="shared" si="4"/>
        <v>600</v>
      </c>
      <c r="AK5" s="25">
        <f t="shared" si="5"/>
        <v>715</v>
      </c>
      <c r="AL5" s="25">
        <f t="shared" si="6"/>
        <v>735</v>
      </c>
      <c r="AM5" s="25">
        <f t="shared" si="7"/>
        <v>0</v>
      </c>
      <c r="AN5" s="25">
        <f t="shared" si="8"/>
        <v>531</v>
      </c>
      <c r="AO5" s="25">
        <f>IF(OR('[2]Men''s Epée'!$A$3=1,AB5&gt;0),ABS(AB5),0)</f>
        <v>0</v>
      </c>
      <c r="AP5" s="25">
        <f>IF(OR('[2]Men''s Epée'!$A$3=1,AC5&gt;0),ABS(AC5),0)</f>
        <v>0</v>
      </c>
      <c r="AQ5" s="25">
        <f>IF(OR('[2]Men''s Epée'!$A$3=1,AD5&gt;0),ABS(AD5),0)</f>
        <v>0</v>
      </c>
      <c r="AR5" s="25">
        <f>IF(OR('[2]Men''s Epée'!$A$3=1,AE5&gt;0),ABS(AE5),0)</f>
        <v>0</v>
      </c>
      <c r="AT5" s="25">
        <f>IF('Men''s Epée'!AG$3=TRUE,I5,0)</f>
        <v>0</v>
      </c>
      <c r="AU5" s="25">
        <f>IF('Men''s Epée'!AH$3=TRUE,K5,0)</f>
        <v>0</v>
      </c>
      <c r="AV5" s="25">
        <f>IF('Men''s Epée'!AI$3=TRUE,M5,0)</f>
        <v>0</v>
      </c>
      <c r="AW5" s="25">
        <f>IF('Men''s Epée'!AJ$3=TRUE,O5,0)</f>
        <v>0</v>
      </c>
      <c r="AX5" s="25">
        <f>IF('[2]Men''s Epée'!$U$3=TRUE,Q5,0)</f>
        <v>0</v>
      </c>
      <c r="AY5" s="25">
        <f>IF('[2]Men''s Epée'!$V$3=TRUE,T5,0)</f>
        <v>0</v>
      </c>
      <c r="AZ5" s="25">
        <f>IF('[2]Men''s Epée'!$W$3=TRUE,W5,0)</f>
        <v>0</v>
      </c>
      <c r="BA5" s="25">
        <f t="shared" si="9"/>
        <v>531</v>
      </c>
      <c r="BB5" s="55">
        <f aca="true" t="shared" si="14" ref="BB5:BB29">MAX(AB5,0)</f>
        <v>0</v>
      </c>
      <c r="BC5" s="55">
        <f aca="true" t="shared" si="15" ref="BC5:BC29">MAX(AC5,0)</f>
        <v>0</v>
      </c>
      <c r="BD5" s="55">
        <f aca="true" t="shared" si="16" ref="BD5:BD29">MAX(AD5,0)</f>
        <v>0</v>
      </c>
      <c r="BE5" s="55">
        <f aca="true" t="shared" si="17" ref="BE5:BE29">MAX(AE5,0)</f>
        <v>0</v>
      </c>
      <c r="BF5" s="25">
        <f aca="true" t="shared" si="18" ref="BF5:BF29">F5+LARGE(AT5:BE5,1)+LARGE(AT5:BE5,2)+LARGE(AT5:BE5,3)+LARGE(AT5:BE5,4)</f>
        <v>531</v>
      </c>
    </row>
    <row r="6" spans="1:58" ht="13.5" customHeight="1">
      <c r="A6" s="19" t="str">
        <f t="shared" si="0"/>
        <v>3</v>
      </c>
      <c r="B6" s="19">
        <f aca="true" t="shared" si="19" ref="B6:B43">IF(D6&gt;=CadetCutoff,"#","")</f>
      </c>
      <c r="C6" s="37" t="s">
        <v>68</v>
      </c>
      <c r="D6" s="25">
        <v>1983</v>
      </c>
      <c r="E6" s="21">
        <f>ROUND(F6+IF('[2]Men''s Epée'!$A$3=1,G6,0)+LARGE($AG6:$AR6,1)+LARGE($AG6:$AR6,2)+LARGE($AG6:$AR6,3)+LARGE($AG6:$AR6,4),0)</f>
        <v>2575</v>
      </c>
      <c r="F6" s="22"/>
      <c r="G6" s="23">
        <v>606</v>
      </c>
      <c r="H6" s="23" t="s">
        <v>8</v>
      </c>
      <c r="I6" s="24">
        <f>IF(OR('[2]Men''s Epée'!$A$3=1,'Men''s Epée'!$AG$3=TRUE),IF(OR(H6&gt;=33,ISNUMBER(H6)=FALSE),0,VLOOKUP(H6,PointTable,I$3,TRUE)),0)</f>
        <v>0</v>
      </c>
      <c r="J6" s="23">
        <v>7</v>
      </c>
      <c r="K6" s="24">
        <f>IF(OR('[2]Men''s Epée'!$A$3=1,'Men''s Epée'!$AH$3=TRUE),IF(OR(J6&gt;=33,ISNUMBER(J6)=FALSE),0,VLOOKUP(J6,PointTable,K$3,TRUE)),0)</f>
        <v>414</v>
      </c>
      <c r="L6" s="23">
        <v>3</v>
      </c>
      <c r="M6" s="24">
        <f>IF(OR('[2]Men''s Epée'!$A$3=1,'Men''s Epée'!$AI$3=TRUE),IF(OR(L6&gt;=33,ISNUMBER(L6)=FALSE),0,VLOOKUP(L6,PointTable,M$3,TRUE)),0)</f>
        <v>510</v>
      </c>
      <c r="N6" s="23">
        <v>11.5</v>
      </c>
      <c r="O6" s="24">
        <f>IF(OR('[2]Men''s Epée'!$A$3=1,'Men''s Epée'!$AJ$3=TRUE),IF(OR(N6&gt;=33,ISNUMBER(N6)=FALSE),0,VLOOKUP(N6,PointTable,O$3,TRUE)),0)</f>
        <v>318.5</v>
      </c>
      <c r="P6" s="4">
        <f t="shared" si="10"/>
        <v>14</v>
      </c>
      <c r="Q6" s="5">
        <f>IF(OR('[2]Men's Epée'!$A$3=1,'[2]Men's Epée'!$U$3=TRUE),IF(OR(P6&gt;='Men''s Epée'!$A$3,ISNUMBER(P6)=FALSE),0,VLOOKUP(P6,PointTable,Q$3,TRUE)),0)</f>
        <v>510</v>
      </c>
      <c r="R6" s="4">
        <f>VLOOKUP($C6,'[2]Men''s Foil'!$C$4:$U$87,R$1-2,FALSE)</f>
        <v>14</v>
      </c>
      <c r="S6" s="4">
        <f t="shared" si="11"/>
        <v>25</v>
      </c>
      <c r="T6" s="5">
        <f>IF(OR('[2]Men's Epée'!$A$3=1,'[2]Men's Epée'!$V$3=TRUE),IF(OR(S6&gt;='Men''s Epée'!$A$3,ISNUMBER(S6)=FALSE),0,VLOOKUP(S6,PointTable,T$3,TRUE)),0)</f>
        <v>315</v>
      </c>
      <c r="U6" s="4">
        <f>VLOOKUP($C6,'[2]Men''s Foil'!$C$4:$U$87,U$1-2,FALSE)</f>
        <v>25</v>
      </c>
      <c r="V6" s="4" t="str">
        <f t="shared" si="12"/>
        <v>np</v>
      </c>
      <c r="W6" s="5">
        <f>IF(OR('[2]Men's Epée'!$A$3=1,'[2]Men's Epée'!$W$3=TRUE),IF(OR(V6&gt;='Men''s Epée'!$A$3,ISNUMBER(V6)=FALSE),0,VLOOKUP(V6,PointTable,W$3,TRUE)),0)</f>
        <v>0</v>
      </c>
      <c r="X6" s="4" t="str">
        <f>VLOOKUP($C6,'[2]Men''s Foil'!$C$4:$U$87,X$1-2,FALSE)</f>
        <v>np</v>
      </c>
      <c r="Y6" s="4">
        <f t="shared" si="13"/>
        <v>9</v>
      </c>
      <c r="Z6" s="5">
        <f>IF(OR(Y6&gt;='Men''s Epée'!$A$3,ISNUMBER(Y6)=FALSE),0,VLOOKUP(Y6,PointTable,Z$3,TRUE))</f>
        <v>535</v>
      </c>
      <c r="AA6" s="4">
        <f>VLOOKUP($C6,'[2]Men''s Foil'!$C$4:$U$87,AA$1-2,FALSE)</f>
        <v>9</v>
      </c>
      <c r="AB6" s="52"/>
      <c r="AE6" s="54"/>
      <c r="AG6" s="25">
        <f t="shared" si="1"/>
        <v>0</v>
      </c>
      <c r="AH6" s="25">
        <f t="shared" si="2"/>
        <v>414</v>
      </c>
      <c r="AI6" s="25">
        <f t="shared" si="3"/>
        <v>510</v>
      </c>
      <c r="AJ6" s="25">
        <f t="shared" si="4"/>
        <v>318.5</v>
      </c>
      <c r="AK6" s="25">
        <f t="shared" si="5"/>
        <v>510</v>
      </c>
      <c r="AL6" s="25">
        <f t="shared" si="6"/>
        <v>315</v>
      </c>
      <c r="AM6" s="25">
        <f t="shared" si="7"/>
        <v>0</v>
      </c>
      <c r="AN6" s="25">
        <f t="shared" si="8"/>
        <v>535</v>
      </c>
      <c r="AO6" s="25">
        <f>IF(OR('[2]Men''s Epée'!$A$3=1,AB6&gt;0),ABS(AB6),0)</f>
        <v>0</v>
      </c>
      <c r="AP6" s="25">
        <f>IF(OR('[2]Men''s Epée'!$A$3=1,AC6&gt;0),ABS(AC6),0)</f>
        <v>0</v>
      </c>
      <c r="AQ6" s="25">
        <f>IF(OR('[2]Men''s Epée'!$A$3=1,AD6&gt;0),ABS(AD6),0)</f>
        <v>0</v>
      </c>
      <c r="AR6" s="25">
        <f>IF(OR('[2]Men''s Epée'!$A$3=1,AE6&gt;0),ABS(AE6),0)</f>
        <v>0</v>
      </c>
      <c r="AT6" s="25">
        <f>IF('Men''s Epée'!AG$3=TRUE,I6,0)</f>
        <v>0</v>
      </c>
      <c r="AU6" s="25">
        <f>IF('Men''s Epée'!AH$3=TRUE,K6,0)</f>
        <v>0</v>
      </c>
      <c r="AV6" s="25">
        <f>IF('Men''s Epée'!AI$3=TRUE,M6,0)</f>
        <v>0</v>
      </c>
      <c r="AW6" s="25">
        <f>IF('Men''s Epée'!AJ$3=TRUE,O6,0)</f>
        <v>0</v>
      </c>
      <c r="AX6" s="25">
        <f>IF('[2]Men''s Epée'!$U$3=TRUE,Q6,0)</f>
        <v>0</v>
      </c>
      <c r="AY6" s="25">
        <f>IF('[2]Men''s Epée'!$V$3=TRUE,T6,0)</f>
        <v>0</v>
      </c>
      <c r="AZ6" s="25">
        <f>IF('[2]Men''s Epée'!$W$3=TRUE,W6,0)</f>
        <v>0</v>
      </c>
      <c r="BA6" s="25">
        <f t="shared" si="9"/>
        <v>535</v>
      </c>
      <c r="BB6" s="55">
        <f t="shared" si="14"/>
        <v>0</v>
      </c>
      <c r="BC6" s="55">
        <f t="shared" si="15"/>
        <v>0</v>
      </c>
      <c r="BD6" s="55">
        <f t="shared" si="16"/>
        <v>0</v>
      </c>
      <c r="BE6" s="55">
        <f t="shared" si="17"/>
        <v>0</v>
      </c>
      <c r="BF6" s="25">
        <f t="shared" si="18"/>
        <v>535</v>
      </c>
    </row>
    <row r="7" spans="1:58" ht="13.5" customHeight="1">
      <c r="A7" s="19" t="str">
        <f t="shared" si="0"/>
        <v>4</v>
      </c>
      <c r="B7" s="19">
        <f t="shared" si="19"/>
      </c>
      <c r="C7" s="37" t="s">
        <v>83</v>
      </c>
      <c r="D7" s="25">
        <v>1983</v>
      </c>
      <c r="E7" s="21">
        <f>ROUND(F7+IF('[2]Men''s Epée'!$A$3=1,G7,0)+LARGE($AG7:$AR7,1)+LARGE($AG7:$AR7,2)+LARGE($AG7:$AR7,3)+LARGE($AG7:$AR7,4),0)</f>
        <v>1985</v>
      </c>
      <c r="F7" s="22"/>
      <c r="G7" s="23">
        <v>408</v>
      </c>
      <c r="H7" s="23">
        <v>7</v>
      </c>
      <c r="I7" s="24">
        <f>IF(OR('[2]Men''s Epée'!$A$3=1,'Men''s Epée'!$AG$3=TRUE),IF(OR(H7&gt;=33,ISNUMBER(H7)=FALSE),0,VLOOKUP(H7,PointTable,I$3,TRUE)),0)</f>
        <v>414</v>
      </c>
      <c r="J7" s="23">
        <v>17.5</v>
      </c>
      <c r="K7" s="24">
        <f>IF(OR('[2]Men''s Epée'!$A$3=1,'Men''s Epée'!$AH$3=TRUE),IF(OR(J7&gt;=33,ISNUMBER(J7)=FALSE),0,VLOOKUP(J7,PointTable,K$3,TRUE)),0)</f>
        <v>209.5</v>
      </c>
      <c r="L7" s="23">
        <v>14</v>
      </c>
      <c r="M7" s="24">
        <f>IF(OR('[2]Men''s Epée'!$A$3=1,'Men''s Epée'!$AI$3=TRUE),IF(OR(L7&gt;=33,ISNUMBER(L7)=FALSE),0,VLOOKUP(L7,PointTable,M$3,TRUE)),0)</f>
        <v>302</v>
      </c>
      <c r="N7" s="23">
        <v>5.5</v>
      </c>
      <c r="O7" s="24">
        <f>IF(OR('[2]Men''s Epée'!$A$3=1,'Men''s Epée'!$AJ$3=TRUE),IF(OR(N7&gt;=33,ISNUMBER(N7)=FALSE),0,VLOOKUP(N7,PointTable,O$3,TRUE)),0)</f>
        <v>418.5</v>
      </c>
      <c r="P7" s="4">
        <f t="shared" si="10"/>
        <v>20</v>
      </c>
      <c r="Q7" s="5">
        <f>IF(OR('[2]Men's Epée'!$A$3=1,'[2]Men's Epée'!$U$3=TRUE),IF(OR(P7&gt;='Men''s Epée'!$A$3,ISNUMBER(P7)=FALSE),0,VLOOKUP(P7,PointTable,Q$3,TRUE)),0)</f>
        <v>400</v>
      </c>
      <c r="R7" s="4">
        <f>VLOOKUP($C7,'[2]Men''s Foil'!$C$4:$U$87,R$1-2,FALSE)</f>
        <v>20</v>
      </c>
      <c r="S7" s="4" t="str">
        <f t="shared" si="11"/>
        <v>np</v>
      </c>
      <c r="T7" s="5">
        <f>IF(OR('[2]Men's Epée'!$A$3=1,'[2]Men's Epée'!$V$3=TRUE),IF(OR(S7&gt;='Men''s Epée'!$A$3,ISNUMBER(S7)=FALSE),0,VLOOKUP(S7,PointTable,T$3,TRUE)),0)</f>
        <v>0</v>
      </c>
      <c r="U7" s="4" t="str">
        <f>VLOOKUP($C7,'[2]Men''s Foil'!$C$4:$U$87,U$1-2,FALSE)</f>
        <v>np</v>
      </c>
      <c r="V7" s="4">
        <f t="shared" si="12"/>
        <v>44.33</v>
      </c>
      <c r="W7" s="5">
        <f>IF(OR('[2]Men's Epée'!$A$3=1,'[2]Men's Epée'!$W$3=TRUE),IF(OR(V7&gt;='Men''s Epée'!$A$3,ISNUMBER(V7)=FALSE),0,VLOOKUP(V7,PointTable,W$3,TRUE)),0)</f>
        <v>215</v>
      </c>
      <c r="X7" s="4">
        <f>VLOOKUP($C7,'[2]Men''s Foil'!$C$4:$U$87,X$1-2,FALSE)</f>
        <v>44.33</v>
      </c>
      <c r="Y7" s="4">
        <f t="shared" si="13"/>
        <v>20</v>
      </c>
      <c r="Z7" s="5">
        <f>IF(OR(Y7&gt;='Men''s Epée'!$A$3,ISNUMBER(Y7)=FALSE),0,VLOOKUP(Y7,PointTable,Z$3,TRUE))</f>
        <v>344</v>
      </c>
      <c r="AA7" s="4">
        <f>VLOOKUP($C7,'[2]Men''s Foil'!$C$4:$U$87,AA$1-2,FALSE)</f>
        <v>20</v>
      </c>
      <c r="AB7" s="52"/>
      <c r="AE7" s="54"/>
      <c r="AG7" s="25">
        <f t="shared" si="1"/>
        <v>414</v>
      </c>
      <c r="AH7" s="25">
        <f t="shared" si="2"/>
        <v>209.5</v>
      </c>
      <c r="AI7" s="25">
        <f t="shared" si="3"/>
        <v>302</v>
      </c>
      <c r="AJ7" s="25">
        <f t="shared" si="4"/>
        <v>418.5</v>
      </c>
      <c r="AK7" s="25">
        <f t="shared" si="5"/>
        <v>400</v>
      </c>
      <c r="AL7" s="25">
        <f t="shared" si="6"/>
        <v>0</v>
      </c>
      <c r="AM7" s="25">
        <f t="shared" si="7"/>
        <v>215</v>
      </c>
      <c r="AN7" s="25">
        <f t="shared" si="8"/>
        <v>344</v>
      </c>
      <c r="AO7" s="25">
        <f>IF(OR('[2]Men''s Epée'!$A$3=1,AB7&gt;0),ABS(AB7),0)</f>
        <v>0</v>
      </c>
      <c r="AP7" s="25">
        <f>IF(OR('[2]Men''s Epée'!$A$3=1,AC7&gt;0),ABS(AC7),0)</f>
        <v>0</v>
      </c>
      <c r="AQ7" s="25">
        <f>IF(OR('[2]Men''s Epée'!$A$3=1,AD7&gt;0),ABS(AD7),0)</f>
        <v>0</v>
      </c>
      <c r="AR7" s="25">
        <f>IF(OR('[2]Men''s Epée'!$A$3=1,AE7&gt;0),ABS(AE7),0)</f>
        <v>0</v>
      </c>
      <c r="AT7" s="25">
        <f>IF('Men''s Epée'!AG$3=TRUE,I7,0)</f>
        <v>414</v>
      </c>
      <c r="AU7" s="25">
        <f>IF('Men''s Epée'!AH$3=TRUE,K7,0)</f>
        <v>0</v>
      </c>
      <c r="AV7" s="25">
        <f>IF('Men''s Epée'!AI$3=TRUE,M7,0)</f>
        <v>0</v>
      </c>
      <c r="AW7" s="25">
        <f>IF('Men''s Epée'!AJ$3=TRUE,O7,0)</f>
        <v>0</v>
      </c>
      <c r="AX7" s="25">
        <f>IF('[2]Men''s Epée'!$U$3=TRUE,Q7,0)</f>
        <v>0</v>
      </c>
      <c r="AY7" s="25">
        <f>IF('[2]Men''s Epée'!$V$3=TRUE,T7,0)</f>
        <v>0</v>
      </c>
      <c r="AZ7" s="25">
        <f>IF('[2]Men''s Epée'!$W$3=TRUE,W7,0)</f>
        <v>0</v>
      </c>
      <c r="BA7" s="25">
        <f t="shared" si="9"/>
        <v>344</v>
      </c>
      <c r="BB7" s="55">
        <f t="shared" si="14"/>
        <v>0</v>
      </c>
      <c r="BC7" s="55">
        <f t="shared" si="15"/>
        <v>0</v>
      </c>
      <c r="BD7" s="55">
        <f t="shared" si="16"/>
        <v>0</v>
      </c>
      <c r="BE7" s="55">
        <f t="shared" si="17"/>
        <v>0</v>
      </c>
      <c r="BF7" s="25">
        <f t="shared" si="18"/>
        <v>758</v>
      </c>
    </row>
    <row r="8" spans="1:58" ht="13.5" customHeight="1">
      <c r="A8" s="19" t="str">
        <f t="shared" si="0"/>
        <v>5</v>
      </c>
      <c r="B8" s="19">
        <f t="shared" si="19"/>
      </c>
      <c r="C8" s="37" t="s">
        <v>12</v>
      </c>
      <c r="D8" s="25">
        <v>1983</v>
      </c>
      <c r="E8" s="21">
        <f>ROUND(F8+IF('[2]Men''s Epée'!$A$3=1,G8,0)+LARGE($AG8:$AR8,1)+LARGE($AG8:$AR8,2)+LARGE($AG8:$AR8,3)+LARGE($AG8:$AR8,4),0)</f>
        <v>1939</v>
      </c>
      <c r="F8" s="22"/>
      <c r="G8" s="23"/>
      <c r="H8" s="23">
        <v>1</v>
      </c>
      <c r="I8" s="24">
        <f>IF(OR('[2]Men''s Epée'!$A$3=1,'Men''s Epée'!$AG$3=TRUE),IF(OR(H8&gt;=33,ISNUMBER(H8)=FALSE),0,VLOOKUP(H8,PointTable,I$3,TRUE)),0)</f>
        <v>600</v>
      </c>
      <c r="J8" s="23">
        <v>3</v>
      </c>
      <c r="K8" s="24">
        <f>IF(OR('[2]Men''s Epée'!$A$3=1,'Men''s Epée'!$AH$3=TRUE),IF(OR(J8&gt;=33,ISNUMBER(J8)=FALSE),0,VLOOKUP(J8,PointTable,K$3,TRUE)),0)</f>
        <v>510</v>
      </c>
      <c r="L8" s="23">
        <v>8</v>
      </c>
      <c r="M8" s="24">
        <f>IF(OR('[2]Men''s Epée'!$A$3=1,'Men''s Epée'!$AI$3=TRUE),IF(OR(L8&gt;=33,ISNUMBER(L8)=FALSE),0,VLOOKUP(L8,PointTable,M$3,TRUE)),0)</f>
        <v>411</v>
      </c>
      <c r="N8" s="23">
        <v>7</v>
      </c>
      <c r="O8" s="24">
        <f>IF(OR('[2]Men''s Epée'!$A$3=1,'Men''s Epée'!$AJ$3=TRUE),IF(OR(N8&gt;=33,ISNUMBER(N8)=FALSE),0,VLOOKUP(N8,PointTable,O$3,TRUE)),0)</f>
        <v>414</v>
      </c>
      <c r="P8" s="4">
        <f t="shared" si="10"/>
        <v>17</v>
      </c>
      <c r="Q8" s="5">
        <f>IF(OR('[2]Men's Epée'!$A$3=1,'[2]Men's Epée'!$U$3=TRUE),IF(OR(P8&gt;='Men''s Epée'!$A$3,ISNUMBER(P8)=FALSE),0,VLOOKUP(P8,PointTable,Q$3,TRUE)),0)</f>
        <v>415</v>
      </c>
      <c r="R8" s="4">
        <f>VLOOKUP($C8,'[2]Men''s Foil'!$C$4:$U$87,R$1-2,FALSE)</f>
        <v>17</v>
      </c>
      <c r="S8" s="4">
        <f t="shared" si="11"/>
        <v>33.5</v>
      </c>
      <c r="T8" s="5">
        <f>IF(OR('[2]Men's Epée'!$A$3=1,'[2]Men's Epée'!$V$3=TRUE),IF(OR(S8&gt;='Men''s Epée'!$A$3,ISNUMBER(S8)=FALSE),0,VLOOKUP(S8,PointTable,T$3,TRUE)),0)</f>
        <v>272.5</v>
      </c>
      <c r="U8" s="4">
        <f>VLOOKUP($C8,'[2]Men''s Foil'!$C$4:$U$87,U$1-2,FALSE)</f>
        <v>33.5</v>
      </c>
      <c r="V8" s="4" t="str">
        <f t="shared" si="12"/>
        <v>np</v>
      </c>
      <c r="W8" s="5">
        <f>IF(OR('[2]Men's Epée'!$A$3=1,'[2]Men's Epée'!$W$3=TRUE),IF(OR(V8&gt;='Men''s Epée'!$A$3,ISNUMBER(V8)=FALSE),0,VLOOKUP(V8,PointTable,W$3,TRUE)),0)</f>
        <v>0</v>
      </c>
      <c r="X8" s="4" t="str">
        <f>VLOOKUP($C8,'[2]Men''s Foil'!$C$4:$U$87,X$1-2,FALSE)</f>
        <v>np</v>
      </c>
      <c r="Y8" s="4">
        <f t="shared" si="13"/>
        <v>19</v>
      </c>
      <c r="Z8" s="5">
        <f>IF(OR(Y8&gt;='Men''s Epée'!$A$3,ISNUMBER(Y8)=FALSE),0,VLOOKUP(Y8,PointTable,Z$3,TRUE))</f>
        <v>346</v>
      </c>
      <c r="AA8" s="4">
        <f>VLOOKUP($C8,'[2]Men''s Foil'!$C$4:$U$87,AA$1-2,FALSE)</f>
        <v>19</v>
      </c>
      <c r="AB8" s="52">
        <v>-42.09</v>
      </c>
      <c r="AE8" s="54"/>
      <c r="AG8" s="25">
        <f t="shared" si="1"/>
        <v>600</v>
      </c>
      <c r="AH8" s="25">
        <f t="shared" si="2"/>
        <v>510</v>
      </c>
      <c r="AI8" s="25">
        <f t="shared" si="3"/>
        <v>411</v>
      </c>
      <c r="AJ8" s="25">
        <f t="shared" si="4"/>
        <v>414</v>
      </c>
      <c r="AK8" s="25">
        <f t="shared" si="5"/>
        <v>415</v>
      </c>
      <c r="AL8" s="25">
        <f t="shared" si="6"/>
        <v>272.5</v>
      </c>
      <c r="AM8" s="25">
        <f t="shared" si="7"/>
        <v>0</v>
      </c>
      <c r="AN8" s="25">
        <f t="shared" si="8"/>
        <v>346</v>
      </c>
      <c r="AO8" s="25">
        <f>IF(OR('[2]Men''s Epée'!$A$3=1,AB8&gt;0),ABS(AB8),0)</f>
        <v>42.09</v>
      </c>
      <c r="AP8" s="25">
        <f>IF(OR('[2]Men''s Epée'!$A$3=1,AC8&gt;0),ABS(AC8),0)</f>
        <v>0</v>
      </c>
      <c r="AQ8" s="25">
        <f>IF(OR('[2]Men''s Epée'!$A$3=1,AD8&gt;0),ABS(AD8),0)</f>
        <v>0</v>
      </c>
      <c r="AR8" s="25">
        <f>IF(OR('[2]Men''s Epée'!$A$3=1,AE8&gt;0),ABS(AE8),0)</f>
        <v>0</v>
      </c>
      <c r="AT8" s="25">
        <f>IF('Men''s Epée'!AG$3=TRUE,I8,0)</f>
        <v>600</v>
      </c>
      <c r="AU8" s="25">
        <f>IF('Men''s Epée'!AH$3=TRUE,K8,0)</f>
        <v>0</v>
      </c>
      <c r="AV8" s="25">
        <f>IF('Men''s Epée'!AI$3=TRUE,M8,0)</f>
        <v>0</v>
      </c>
      <c r="AW8" s="25">
        <f>IF('Men''s Epée'!AJ$3=TRUE,O8,0)</f>
        <v>0</v>
      </c>
      <c r="AX8" s="25">
        <f>IF('[2]Men''s Epée'!$U$3=TRUE,Q8,0)</f>
        <v>0</v>
      </c>
      <c r="AY8" s="25">
        <f>IF('[2]Men''s Epée'!$V$3=TRUE,T8,0)</f>
        <v>0</v>
      </c>
      <c r="AZ8" s="25">
        <f>IF('[2]Men''s Epée'!$W$3=TRUE,W8,0)</f>
        <v>0</v>
      </c>
      <c r="BA8" s="25">
        <f t="shared" si="9"/>
        <v>346</v>
      </c>
      <c r="BB8" s="55">
        <f t="shared" si="14"/>
        <v>0</v>
      </c>
      <c r="BC8" s="55">
        <f t="shared" si="15"/>
        <v>0</v>
      </c>
      <c r="BD8" s="55">
        <f t="shared" si="16"/>
        <v>0</v>
      </c>
      <c r="BE8" s="55">
        <f t="shared" si="17"/>
        <v>0</v>
      </c>
      <c r="BF8" s="25">
        <f t="shared" si="18"/>
        <v>946</v>
      </c>
    </row>
    <row r="9" spans="1:58" ht="13.5" customHeight="1">
      <c r="A9" s="19" t="str">
        <f t="shared" si="0"/>
        <v>6</v>
      </c>
      <c r="B9" s="19" t="str">
        <f>IF(D9&gt;=CadetCutoff,"#","")</f>
        <v>#</v>
      </c>
      <c r="C9" s="37" t="s">
        <v>137</v>
      </c>
      <c r="D9" s="25">
        <v>1985</v>
      </c>
      <c r="E9" s="21">
        <f>ROUND(F9+IF('[2]Men''s Epée'!$A$3=1,G9,0)+LARGE($AG9:$AR9,1)+LARGE($AG9:$AR9,2)+LARGE($AG9:$AR9,3)+LARGE($AG9:$AR9,4),0)</f>
        <v>1636</v>
      </c>
      <c r="F9" s="22"/>
      <c r="G9" s="23"/>
      <c r="H9" s="23">
        <v>5</v>
      </c>
      <c r="I9" s="24">
        <f>IF(OR('[2]Men''s Epée'!$A$3=1,'Men''s Epée'!$AG$3=TRUE),IF(OR(H9&gt;=33,ISNUMBER(H9)=FALSE),0,VLOOKUP(H9,PointTable,I$3,TRUE)),0)</f>
        <v>420</v>
      </c>
      <c r="J9" s="23">
        <v>22</v>
      </c>
      <c r="K9" s="24">
        <f>IF(OR('[2]Men''s Epée'!$A$3=1,'Men''s Epée'!$AH$3=TRUE),IF(OR(J9&gt;=33,ISNUMBER(J9)=FALSE),0,VLOOKUP(J9,PointTable,K$3,TRUE)),0)</f>
        <v>205</v>
      </c>
      <c r="L9" s="23" t="s">
        <v>8</v>
      </c>
      <c r="M9" s="24">
        <f>IF(OR('[2]Men''s Epée'!$A$3=1,'Men''s Epée'!$AI$3=TRUE),IF(OR(L9&gt;=33,ISNUMBER(L9)=FALSE),0,VLOOKUP(L9,PointTable,M$3,TRUE)),0)</f>
        <v>0</v>
      </c>
      <c r="N9" s="23">
        <v>25</v>
      </c>
      <c r="O9" s="24">
        <f>IF(OR('[2]Men''s Epée'!$A$3=1,'Men''s Epée'!$AJ$3=TRUE),IF(OR(N9&gt;=33,ISNUMBER(N9)=FALSE),0,VLOOKUP(N9,PointTable,O$3,TRUE)),0)</f>
        <v>172</v>
      </c>
      <c r="P9" s="4">
        <f>IF(ISERROR(R9),"np",R9)</f>
        <v>28</v>
      </c>
      <c r="Q9" s="5">
        <f>IF(OR('[2]Men's Epée'!$A$3=1,'[2]Men's Epée'!$U$3=TRUE),IF(OR(P9&gt;='Men''s Epée'!$A$3,ISNUMBER(P9)=FALSE),0,VLOOKUP(P9,PointTable,Q$3,TRUE)),0)</f>
        <v>300</v>
      </c>
      <c r="R9" s="4">
        <f>VLOOKUP($C9,'[2]Men''s Foil'!$C$4:$U$87,R$1-2,FALSE)</f>
        <v>28</v>
      </c>
      <c r="S9" s="4">
        <f>IF(ISERROR(U9),"np",U9)</f>
        <v>23.5</v>
      </c>
      <c r="T9" s="5">
        <f>IF(OR('[2]Men's Epée'!$A$3=1,'[2]Men's Epée'!$V$3=TRUE),IF(OR(S9&gt;='Men''s Epée'!$A$3,ISNUMBER(S9)=FALSE),0,VLOOKUP(S9,PointTable,T$3,TRUE)),0)</f>
        <v>382.5</v>
      </c>
      <c r="U9" s="4">
        <f>VLOOKUP($C9,'[2]Men''s Foil'!$C$4:$U$87,U$1-2,FALSE)</f>
        <v>23.5</v>
      </c>
      <c r="V9" s="4">
        <f>IF(ISERROR(X9),"np",X9)</f>
        <v>30</v>
      </c>
      <c r="W9" s="5">
        <f>IF(OR('[2]Men's Epée'!$A$3=1,'[2]Men's Epée'!$W$3=TRUE),IF(OR(V9&gt;='Men''s Epée'!$A$3,ISNUMBER(V9)=FALSE),0,VLOOKUP(V9,PointTable,W$3,TRUE)),0)</f>
        <v>290</v>
      </c>
      <c r="X9" s="4">
        <f>VLOOKUP($C9,'[2]Men''s Foil'!$C$4:$U$87,X$1-2,FALSE)</f>
        <v>30</v>
      </c>
      <c r="Y9" s="4">
        <f>IF(ISERROR(AA9),"np",AA9)</f>
        <v>10</v>
      </c>
      <c r="Z9" s="5">
        <f>IF(OR(Y9&gt;='Men''s Epée'!$A$3,ISNUMBER(Y9)=FALSE),0,VLOOKUP(Y9,PointTable,Z$3,TRUE))</f>
        <v>533</v>
      </c>
      <c r="AA9" s="4">
        <f>VLOOKUP($C9,'[2]Men''s Foil'!$C$4:$U$87,AA$1-2,FALSE)</f>
        <v>10</v>
      </c>
      <c r="AB9" s="52"/>
      <c r="AE9" s="54"/>
      <c r="AG9" s="25">
        <f t="shared" si="1"/>
        <v>420</v>
      </c>
      <c r="AH9" s="25">
        <f t="shared" si="2"/>
        <v>205</v>
      </c>
      <c r="AI9" s="25">
        <f t="shared" si="3"/>
        <v>0</v>
      </c>
      <c r="AJ9" s="25">
        <f t="shared" si="4"/>
        <v>172</v>
      </c>
      <c r="AK9" s="25">
        <f t="shared" si="5"/>
        <v>300</v>
      </c>
      <c r="AL9" s="25">
        <f t="shared" si="6"/>
        <v>382.5</v>
      </c>
      <c r="AM9" s="25">
        <f t="shared" si="7"/>
        <v>290</v>
      </c>
      <c r="AN9" s="25">
        <f t="shared" si="8"/>
        <v>533</v>
      </c>
      <c r="AO9" s="25">
        <f>IF(OR('[2]Men''s Epée'!$A$3=1,AB9&gt;0),ABS(AB9),0)</f>
        <v>0</v>
      </c>
      <c r="AP9" s="25">
        <f>IF(OR('[2]Men''s Epée'!$A$3=1,AC9&gt;0),ABS(AC9),0)</f>
        <v>0</v>
      </c>
      <c r="AQ9" s="25">
        <f>IF(OR('[2]Men''s Epée'!$A$3=1,AD9&gt;0),ABS(AD9),0)</f>
        <v>0</v>
      </c>
      <c r="AR9" s="25">
        <f>IF(OR('[2]Men''s Epée'!$A$3=1,AE9&gt;0),ABS(AE9),0)</f>
        <v>0</v>
      </c>
      <c r="AT9" s="25">
        <f>IF('Men''s Epée'!AG$3=TRUE,I9,0)</f>
        <v>420</v>
      </c>
      <c r="AU9" s="25">
        <f>IF('Men''s Epée'!AH$3=TRUE,K9,0)</f>
        <v>0</v>
      </c>
      <c r="AV9" s="25">
        <f>IF('Men''s Epée'!AI$3=TRUE,M9,0)</f>
        <v>0</v>
      </c>
      <c r="AW9" s="25">
        <f>IF('Men''s Epée'!AJ$3=TRUE,O9,0)</f>
        <v>0</v>
      </c>
      <c r="AX9" s="25">
        <f>IF('[2]Men''s Epée'!$U$3=TRUE,Q9,0)</f>
        <v>0</v>
      </c>
      <c r="AY9" s="25">
        <f>IF('[2]Men''s Epée'!$V$3=TRUE,T9,0)</f>
        <v>0</v>
      </c>
      <c r="AZ9" s="25">
        <f>IF('[2]Men''s Epée'!$W$3=TRUE,W9,0)</f>
        <v>0</v>
      </c>
      <c r="BA9" s="25">
        <f t="shared" si="9"/>
        <v>533</v>
      </c>
      <c r="BB9" s="55">
        <f t="shared" si="14"/>
        <v>0</v>
      </c>
      <c r="BC9" s="55">
        <f t="shared" si="15"/>
        <v>0</v>
      </c>
      <c r="BD9" s="55">
        <f t="shared" si="16"/>
        <v>0</v>
      </c>
      <c r="BE9" s="55">
        <f t="shared" si="17"/>
        <v>0</v>
      </c>
      <c r="BF9" s="25">
        <f t="shared" si="18"/>
        <v>953</v>
      </c>
    </row>
    <row r="10" spans="1:58" ht="13.5" customHeight="1">
      <c r="A10" s="19" t="str">
        <f t="shared" si="0"/>
        <v>7</v>
      </c>
      <c r="B10" s="19">
        <f t="shared" si="19"/>
      </c>
      <c r="C10" s="37" t="s">
        <v>104</v>
      </c>
      <c r="D10" s="25">
        <v>1983</v>
      </c>
      <c r="E10" s="21">
        <f>ROUND(F10+IF('[2]Men''s Epée'!$A$3=1,G10,0)+LARGE($AG10:$AR10,1)+LARGE($AG10:$AR10,2)+LARGE($AG10:$AR10,3)+LARGE($AG10:$AR10,4),0)</f>
        <v>1608</v>
      </c>
      <c r="F10" s="22"/>
      <c r="G10" s="23"/>
      <c r="H10" s="23" t="s">
        <v>8</v>
      </c>
      <c r="I10" s="24">
        <f>IF(OR('[2]Men''s Epée'!$A$3=1,'Men''s Epée'!$AG$3=TRUE),IF(OR(H10&gt;=33,ISNUMBER(H10)=FALSE),0,VLOOKUP(H10,PointTable,I$3,TRUE)),0)</f>
        <v>0</v>
      </c>
      <c r="J10" s="23">
        <v>3</v>
      </c>
      <c r="K10" s="24">
        <f>IF(OR('[2]Men''s Epée'!$A$3=1,'Men''s Epée'!$AH$3=TRUE),IF(OR(J10&gt;=33,ISNUMBER(J10)=FALSE),0,VLOOKUP(J10,PointTable,K$3,TRUE)),0)</f>
        <v>510</v>
      </c>
      <c r="L10" s="23">
        <v>13</v>
      </c>
      <c r="M10" s="24">
        <f>IF(OR('[2]Men''s Epée'!$A$3=1,'Men''s Epée'!$AI$3=TRUE),IF(OR(L10&gt;=33,ISNUMBER(L10)=FALSE),0,VLOOKUP(L10,PointTable,M$3,TRUE)),0)</f>
        <v>303</v>
      </c>
      <c r="N10" s="23">
        <v>10</v>
      </c>
      <c r="O10" s="24">
        <f>IF(OR('[2]Men''s Epée'!$A$3=1,'Men''s Epée'!$AJ$3=TRUE),IF(OR(N10&gt;=33,ISNUMBER(N10)=FALSE),0,VLOOKUP(N10,PointTable,O$3,TRUE)),0)</f>
        <v>320</v>
      </c>
      <c r="P10" s="4">
        <f t="shared" si="10"/>
        <v>21</v>
      </c>
      <c r="Q10" s="5">
        <f>IF(OR('[2]Men's Epée'!$A$3=1,'[2]Men's Epée'!$U$3=TRUE),IF(OR(P10&gt;='Men''s Epée'!$A$3,ISNUMBER(P10)=FALSE),0,VLOOKUP(P10,PointTable,Q$3,TRUE)),0)</f>
        <v>395</v>
      </c>
      <c r="R10" s="4">
        <f>VLOOKUP($C10,'[2]Men''s Foil'!$C$4:$U$87,R$1-2,FALSE)</f>
        <v>21</v>
      </c>
      <c r="S10" s="4">
        <f t="shared" si="11"/>
        <v>23.5</v>
      </c>
      <c r="T10" s="5">
        <f>IF(OR('[2]Men's Epée'!$A$3=1,'[2]Men's Epée'!$V$3=TRUE),IF(OR(S10&gt;='Men''s Epée'!$A$3,ISNUMBER(S10)=FALSE),0,VLOOKUP(S10,PointTable,T$3,TRUE)),0)</f>
        <v>382.5</v>
      </c>
      <c r="U10" s="4">
        <f>VLOOKUP($C10,'[2]Men''s Foil'!$C$4:$U$87,U$1-2,FALSE)</f>
        <v>23.5</v>
      </c>
      <c r="V10" s="4" t="str">
        <f t="shared" si="12"/>
        <v>np</v>
      </c>
      <c r="W10" s="5">
        <f>IF(OR('[2]Men's Epée'!$A$3=1,'[2]Men's Epée'!$W$3=TRUE),IF(OR(V10&gt;='Men''s Epée'!$A$3,ISNUMBER(V10)=FALSE),0,VLOOKUP(V10,PointTable,W$3,TRUE)),0)</f>
        <v>0</v>
      </c>
      <c r="X10" s="4" t="str">
        <f>VLOOKUP($C10,'[2]Men''s Foil'!$C$4:$U$87,X$1-2,FALSE)</f>
        <v>np</v>
      </c>
      <c r="Y10" s="4" t="str">
        <f t="shared" si="13"/>
        <v>np</v>
      </c>
      <c r="Z10" s="5">
        <f>IF(OR(Y10&gt;='Men''s Epée'!$A$3,ISNUMBER(Y10)=FALSE),0,VLOOKUP(Y10,PointTable,Z$3,TRUE))</f>
        <v>0</v>
      </c>
      <c r="AA10" s="4" t="str">
        <f>VLOOKUP($C10,'[2]Men''s Foil'!$C$4:$U$87,AA$1-2,FALSE)</f>
        <v>np</v>
      </c>
      <c r="AB10" s="52"/>
      <c r="AE10" s="54"/>
      <c r="AG10" s="25">
        <f t="shared" si="1"/>
        <v>0</v>
      </c>
      <c r="AH10" s="25">
        <f t="shared" si="2"/>
        <v>510</v>
      </c>
      <c r="AI10" s="25">
        <f t="shared" si="3"/>
        <v>303</v>
      </c>
      <c r="AJ10" s="25">
        <f t="shared" si="4"/>
        <v>320</v>
      </c>
      <c r="AK10" s="25">
        <f t="shared" si="5"/>
        <v>395</v>
      </c>
      <c r="AL10" s="25">
        <f t="shared" si="6"/>
        <v>382.5</v>
      </c>
      <c r="AM10" s="25">
        <f t="shared" si="7"/>
        <v>0</v>
      </c>
      <c r="AN10" s="25">
        <f t="shared" si="8"/>
        <v>0</v>
      </c>
      <c r="AO10" s="25">
        <f>IF(OR('[2]Men''s Epée'!$A$3=1,AB10&gt;0),ABS(AB10),0)</f>
        <v>0</v>
      </c>
      <c r="AP10" s="25">
        <f>IF(OR('[2]Men''s Epée'!$A$3=1,AC10&gt;0),ABS(AC10),0)</f>
        <v>0</v>
      </c>
      <c r="AQ10" s="25">
        <f>IF(OR('[2]Men''s Epée'!$A$3=1,AD10&gt;0),ABS(AD10),0)</f>
        <v>0</v>
      </c>
      <c r="AR10" s="25">
        <f>IF(OR('[2]Men''s Epée'!$A$3=1,AE10&gt;0),ABS(AE10),0)</f>
        <v>0</v>
      </c>
      <c r="AT10" s="25">
        <f>IF('Men''s Epée'!AG$3=TRUE,I10,0)</f>
        <v>0</v>
      </c>
      <c r="AU10" s="25">
        <f>IF('Men''s Epée'!AH$3=TRUE,K10,0)</f>
        <v>0</v>
      </c>
      <c r="AV10" s="25">
        <f>IF('Men''s Epée'!AI$3=TRUE,M10,0)</f>
        <v>0</v>
      </c>
      <c r="AW10" s="25">
        <f>IF('Men''s Epée'!AJ$3=TRUE,O10,0)</f>
        <v>0</v>
      </c>
      <c r="AX10" s="25">
        <f>IF('[2]Men''s Epée'!$U$3=TRUE,Q10,0)</f>
        <v>0</v>
      </c>
      <c r="AY10" s="25">
        <f>IF('[2]Men''s Epée'!$V$3=TRUE,T10,0)</f>
        <v>0</v>
      </c>
      <c r="AZ10" s="25">
        <f>IF('[2]Men''s Epée'!$W$3=TRUE,W10,0)</f>
        <v>0</v>
      </c>
      <c r="BA10" s="25">
        <f t="shared" si="9"/>
        <v>0</v>
      </c>
      <c r="BB10" s="55">
        <f t="shared" si="14"/>
        <v>0</v>
      </c>
      <c r="BC10" s="55">
        <f t="shared" si="15"/>
        <v>0</v>
      </c>
      <c r="BD10" s="55">
        <f t="shared" si="16"/>
        <v>0</v>
      </c>
      <c r="BE10" s="55">
        <f t="shared" si="17"/>
        <v>0</v>
      </c>
      <c r="BF10" s="25">
        <f t="shared" si="18"/>
        <v>0</v>
      </c>
    </row>
    <row r="11" spans="1:58" ht="13.5" customHeight="1">
      <c r="A11" s="19" t="str">
        <f t="shared" si="0"/>
        <v>8</v>
      </c>
      <c r="B11" s="19" t="str">
        <f t="shared" si="19"/>
        <v>#</v>
      </c>
      <c r="C11" s="37" t="s">
        <v>108</v>
      </c>
      <c r="D11" s="25">
        <v>1985</v>
      </c>
      <c r="E11" s="21">
        <f>ROUND(F11+IF('[2]Men''s Epée'!$A$3=1,G11,0)+LARGE($AG11:$AR11,1)+LARGE($AG11:$AR11,2)+LARGE($AG11:$AR11,3)+LARGE($AG11:$AR11,4),0)</f>
        <v>1541</v>
      </c>
      <c r="F11" s="22"/>
      <c r="G11" s="23"/>
      <c r="H11" s="23">
        <v>12</v>
      </c>
      <c r="I11" s="24">
        <f>IF(OR('[2]Men''s Epée'!$A$3=1,'Men''s Epée'!$AG$3=TRUE),IF(OR(H11&gt;=33,ISNUMBER(H11)=FALSE),0,VLOOKUP(H11,PointTable,I$3,TRUE)),0)</f>
        <v>318</v>
      </c>
      <c r="J11" s="23">
        <v>20</v>
      </c>
      <c r="K11" s="24">
        <f>IF(OR('[2]Men''s Epée'!$A$3=1,'Men''s Epée'!$AH$3=TRUE),IF(OR(J11&gt;=33,ISNUMBER(J11)=FALSE),0,VLOOKUP(J11,PointTable,K$3,TRUE)),0)</f>
        <v>207</v>
      </c>
      <c r="L11" s="23">
        <v>26</v>
      </c>
      <c r="M11" s="24">
        <f>IF(OR('[2]Men''s Epée'!$A$3=1,'Men''s Epée'!$AI$3=TRUE),IF(OR(L11&gt;=33,ISNUMBER(L11)=FALSE),0,VLOOKUP(L11,PointTable,M$3,TRUE)),0)</f>
        <v>171</v>
      </c>
      <c r="N11" s="23">
        <v>8</v>
      </c>
      <c r="O11" s="24">
        <f>IF(OR('[2]Men''s Epée'!$A$3=1,'Men''s Epée'!$AJ$3=TRUE),IF(OR(N11&gt;=33,ISNUMBER(N11)=FALSE),0,VLOOKUP(N11,PointTable,O$3,TRUE)),0)</f>
        <v>411</v>
      </c>
      <c r="P11" s="4" t="str">
        <f t="shared" si="10"/>
        <v>np</v>
      </c>
      <c r="Q11" s="5">
        <f>IF(OR('[2]Men's Epée'!$A$3=1,'[2]Men's Epée'!$U$3=TRUE),IF(OR(P11&gt;='Men''s Epée'!$A$3,ISNUMBER(P11)=FALSE),0,VLOOKUP(P11,PointTable,Q$3,TRUE)),0)</f>
        <v>0</v>
      </c>
      <c r="R11" s="4" t="str">
        <f>VLOOKUP($C11,'[2]Men''s Foil'!$C$4:$U$87,R$1-2,FALSE)</f>
        <v>np</v>
      </c>
      <c r="S11" s="4">
        <f t="shared" si="11"/>
        <v>26</v>
      </c>
      <c r="T11" s="5">
        <f>IF(OR('[2]Men's Epée'!$A$3=1,'[2]Men's Epée'!$V$3=TRUE),IF(OR(S11&gt;='Men''s Epée'!$A$3,ISNUMBER(S11)=FALSE),0,VLOOKUP(S11,PointTable,T$3,TRUE)),0)</f>
        <v>310</v>
      </c>
      <c r="U11" s="4">
        <f>VLOOKUP($C11,'[2]Men''s Foil'!$C$4:$U$87,U$1-2,FALSE)</f>
        <v>26</v>
      </c>
      <c r="V11" s="4" t="str">
        <f t="shared" si="12"/>
        <v>np</v>
      </c>
      <c r="W11" s="5">
        <f>IF(OR('[2]Men's Epée'!$A$3=1,'[2]Men's Epée'!$W$3=TRUE),IF(OR(V11&gt;='Men''s Epée'!$A$3,ISNUMBER(V11)=FALSE),0,VLOOKUP(V11,PointTable,W$3,TRUE)),0)</f>
        <v>0</v>
      </c>
      <c r="X11" s="4" t="str">
        <f>VLOOKUP($C11,'[2]Men''s Foil'!$C$4:$U$87,X$1-2,FALSE)</f>
        <v>np</v>
      </c>
      <c r="Y11" s="4">
        <f t="shared" si="13"/>
        <v>15</v>
      </c>
      <c r="Z11" s="5">
        <f>IF(OR(Y11&gt;='Men''s Epée'!$A$3,ISNUMBER(Y11)=FALSE),0,VLOOKUP(Y11,PointTable,Z$3,TRUE))</f>
        <v>502</v>
      </c>
      <c r="AA11" s="4">
        <f>VLOOKUP($C11,'[2]Men''s Foil'!$C$4:$U$87,AA$1-2,FALSE)</f>
        <v>15</v>
      </c>
      <c r="AB11" s="52"/>
      <c r="AE11" s="54"/>
      <c r="AG11" s="25">
        <f t="shared" si="1"/>
        <v>318</v>
      </c>
      <c r="AH11" s="25">
        <f t="shared" si="2"/>
        <v>207</v>
      </c>
      <c r="AI11" s="25">
        <f t="shared" si="3"/>
        <v>171</v>
      </c>
      <c r="AJ11" s="25">
        <f t="shared" si="4"/>
        <v>411</v>
      </c>
      <c r="AK11" s="25">
        <f t="shared" si="5"/>
        <v>0</v>
      </c>
      <c r="AL11" s="25">
        <f t="shared" si="6"/>
        <v>310</v>
      </c>
      <c r="AM11" s="25">
        <f t="shared" si="7"/>
        <v>0</v>
      </c>
      <c r="AN11" s="25">
        <f t="shared" si="8"/>
        <v>502</v>
      </c>
      <c r="AO11" s="25">
        <f>IF(OR('[2]Men''s Epée'!$A$3=1,AB11&gt;0),ABS(AB11),0)</f>
        <v>0</v>
      </c>
      <c r="AP11" s="25">
        <f>IF(OR('[2]Men''s Epée'!$A$3=1,AC11&gt;0),ABS(AC11),0)</f>
        <v>0</v>
      </c>
      <c r="AQ11" s="25">
        <f>IF(OR('[2]Men''s Epée'!$A$3=1,AD11&gt;0),ABS(AD11),0)</f>
        <v>0</v>
      </c>
      <c r="AR11" s="25">
        <f>IF(OR('[2]Men''s Epée'!$A$3=1,AE11&gt;0),ABS(AE11),0)</f>
        <v>0</v>
      </c>
      <c r="AT11" s="25">
        <f>IF('Men''s Epée'!AG$3=TRUE,I11,0)</f>
        <v>318</v>
      </c>
      <c r="AU11" s="25">
        <f>IF('Men''s Epée'!AH$3=TRUE,K11,0)</f>
        <v>0</v>
      </c>
      <c r="AV11" s="25">
        <f>IF('Men''s Epée'!AI$3=TRUE,M11,0)</f>
        <v>0</v>
      </c>
      <c r="AW11" s="25">
        <f>IF('Men''s Epée'!AJ$3=TRUE,O11,0)</f>
        <v>0</v>
      </c>
      <c r="AX11" s="25">
        <f>IF('[2]Men''s Epée'!$U$3=TRUE,Q11,0)</f>
        <v>0</v>
      </c>
      <c r="AY11" s="25">
        <f>IF('[2]Men''s Epée'!$V$3=TRUE,T11,0)</f>
        <v>0</v>
      </c>
      <c r="AZ11" s="25">
        <f>IF('[2]Men''s Epée'!$W$3=TRUE,W11,0)</f>
        <v>0</v>
      </c>
      <c r="BA11" s="25">
        <f t="shared" si="9"/>
        <v>502</v>
      </c>
      <c r="BB11" s="55">
        <f t="shared" si="14"/>
        <v>0</v>
      </c>
      <c r="BC11" s="55">
        <f t="shared" si="15"/>
        <v>0</v>
      </c>
      <c r="BD11" s="55">
        <f t="shared" si="16"/>
        <v>0</v>
      </c>
      <c r="BE11" s="55">
        <f t="shared" si="17"/>
        <v>0</v>
      </c>
      <c r="BF11" s="25">
        <f t="shared" si="18"/>
        <v>820</v>
      </c>
    </row>
    <row r="12" spans="1:58" ht="13.5" customHeight="1">
      <c r="A12" s="19" t="str">
        <f t="shared" si="0"/>
        <v>9</v>
      </c>
      <c r="B12" s="19">
        <f>IF(D12&gt;=CadetCutoff,"#","")</f>
      </c>
      <c r="C12" s="35" t="s">
        <v>148</v>
      </c>
      <c r="D12" s="30">
        <v>1983</v>
      </c>
      <c r="E12" s="21">
        <f>ROUND(F12+IF('[2]Men''s Epée'!$A$3=1,G12,0)+LARGE($AG12:$AR12,1)+LARGE($AG12:$AR12,2)+LARGE($AG12:$AR12,3)+LARGE($AG12:$AR12,4),0)</f>
        <v>1536</v>
      </c>
      <c r="F12" s="22"/>
      <c r="G12" s="23"/>
      <c r="H12" s="23">
        <v>6</v>
      </c>
      <c r="I12" s="24">
        <f>IF(OR('[2]Men''s Epée'!$A$3=1,'Men''s Epée'!$AG$3=TRUE),IF(OR(H12&gt;=33,ISNUMBER(H12)=FALSE),0,VLOOKUP(H12,PointTable,I$3,TRUE)),0)</f>
        <v>417</v>
      </c>
      <c r="J12" s="23">
        <v>10</v>
      </c>
      <c r="K12" s="24">
        <f>IF(OR('[2]Men''s Epée'!$A$3=1,'Men''s Epée'!$AH$3=TRUE),IF(OR(J12&gt;=33,ISNUMBER(J12)=FALSE),0,VLOOKUP(J12,PointTable,K$3,TRUE)),0)</f>
        <v>320</v>
      </c>
      <c r="L12" s="23" t="s">
        <v>8</v>
      </c>
      <c r="M12" s="24">
        <f>IF(OR('[2]Men''s Epée'!$A$3=1,'Men''s Epée'!$AI$3=TRUE),IF(OR(L12&gt;=33,ISNUMBER(L12)=FALSE),0,VLOOKUP(L12,PointTable,M$3,TRUE)),0)</f>
        <v>0</v>
      </c>
      <c r="N12" s="23">
        <v>11.5</v>
      </c>
      <c r="O12" s="24">
        <f>IF(OR('[2]Men''s Epée'!$A$3=1,'Men''s Epée'!$AJ$3=TRUE),IF(OR(N12&gt;=33,ISNUMBER(N12)=FALSE),0,VLOOKUP(N12,PointTable,O$3,TRUE)),0)</f>
        <v>318.5</v>
      </c>
      <c r="P12" s="4" t="str">
        <f>IF(ISERROR(R12),"np",R12)</f>
        <v>np</v>
      </c>
      <c r="Q12" s="5">
        <f>IF(OR('[2]Men's Epée'!$A$3=1,'[2]Men's Epée'!$U$3=TRUE),IF(OR(P12&gt;='Men''s Epée'!$A$3,ISNUMBER(P12)=FALSE),0,VLOOKUP(P12,PointTable,Q$3,TRUE)),0)</f>
        <v>0</v>
      </c>
      <c r="R12" s="4" t="str">
        <f>VLOOKUP($C12,'[2]Men''s Foil'!$C$4:$U$87,R$1-2,FALSE)</f>
        <v>np</v>
      </c>
      <c r="S12" s="4">
        <f>IF(ISERROR(U12),"np",U12)</f>
        <v>16</v>
      </c>
      <c r="T12" s="5">
        <f>IF(OR('[2]Men's Epée'!$A$3=1,'[2]Men's Epée'!$V$3=TRUE),IF(OR(S12&gt;='Men''s Epée'!$A$3,ISNUMBER(S12)=FALSE),0,VLOOKUP(S12,PointTable,T$3,TRUE)),0)</f>
        <v>480</v>
      </c>
      <c r="U12" s="4">
        <f>VLOOKUP($C12,'[2]Men''s Foil'!$C$4:$U$87,U$1-2,FALSE)</f>
        <v>16</v>
      </c>
      <c r="V12" s="4">
        <f>IF(ISERROR(X12),"np",X12)</f>
        <v>25</v>
      </c>
      <c r="W12" s="5">
        <f>IF(OR('[2]Men's Epée'!$A$3=1,'[2]Men's Epée'!$W$3=TRUE),IF(OR(V12&gt;='Men''s Epée'!$A$3,ISNUMBER(V12)=FALSE),0,VLOOKUP(V12,PointTable,W$3,TRUE)),0)</f>
        <v>315</v>
      </c>
      <c r="X12" s="4">
        <f>VLOOKUP($C12,'[2]Men''s Foil'!$C$4:$U$87,X$1-2,FALSE)</f>
        <v>25</v>
      </c>
      <c r="Y12" s="4" t="str">
        <f>IF(ISERROR(AA12),"np",AA12)</f>
        <v>np</v>
      </c>
      <c r="Z12" s="5">
        <f>IF(OR(Y12&gt;='Men''s Epée'!$A$3,ISNUMBER(Y12)=FALSE),0,VLOOKUP(Y12,PointTable,Z$3,TRUE))</f>
        <v>0</v>
      </c>
      <c r="AA12" s="4" t="str">
        <f>VLOOKUP($C12,'[2]Men''s Foil'!$C$4:$U$87,AA$1-2,FALSE)</f>
        <v>np</v>
      </c>
      <c r="AB12" s="52"/>
      <c r="AE12" s="54"/>
      <c r="AG12" s="25">
        <f t="shared" si="1"/>
        <v>417</v>
      </c>
      <c r="AH12" s="25">
        <f t="shared" si="2"/>
        <v>320</v>
      </c>
      <c r="AI12" s="25">
        <f t="shared" si="3"/>
        <v>0</v>
      </c>
      <c r="AJ12" s="25">
        <f t="shared" si="4"/>
        <v>318.5</v>
      </c>
      <c r="AK12" s="25">
        <f t="shared" si="5"/>
        <v>0</v>
      </c>
      <c r="AL12" s="25">
        <f t="shared" si="6"/>
        <v>480</v>
      </c>
      <c r="AM12" s="25">
        <f t="shared" si="7"/>
        <v>315</v>
      </c>
      <c r="AN12" s="25">
        <f t="shared" si="8"/>
        <v>0</v>
      </c>
      <c r="AO12" s="25">
        <f>IF(OR('[2]Men''s Epée'!$A$3=1,AB12&gt;0),ABS(AB12),0)</f>
        <v>0</v>
      </c>
      <c r="AP12" s="25">
        <f>IF(OR('[2]Men''s Epée'!$A$3=1,AC12&gt;0),ABS(AC12),0)</f>
        <v>0</v>
      </c>
      <c r="AQ12" s="25">
        <f>IF(OR('[2]Men''s Epée'!$A$3=1,AD12&gt;0),ABS(AD12),0)</f>
        <v>0</v>
      </c>
      <c r="AR12" s="25">
        <f>IF(OR('[2]Men''s Epée'!$A$3=1,AE12&gt;0),ABS(AE12),0)</f>
        <v>0</v>
      </c>
      <c r="AT12" s="25">
        <f>IF('Men''s Epée'!AG$3=TRUE,I12,0)</f>
        <v>417</v>
      </c>
      <c r="AU12" s="25">
        <f>IF('Men''s Epée'!AH$3=TRUE,K12,0)</f>
        <v>0</v>
      </c>
      <c r="AV12" s="25">
        <f>IF('Men''s Epée'!AI$3=TRUE,M12,0)</f>
        <v>0</v>
      </c>
      <c r="AW12" s="25">
        <f>IF('Men''s Epée'!AJ$3=TRUE,O12,0)</f>
        <v>0</v>
      </c>
      <c r="AX12" s="25">
        <f>IF('[2]Men''s Epée'!$U$3=TRUE,Q12,0)</f>
        <v>0</v>
      </c>
      <c r="AY12" s="25">
        <f>IF('[2]Men''s Epée'!$V$3=TRUE,T12,0)</f>
        <v>0</v>
      </c>
      <c r="AZ12" s="25">
        <f>IF('[2]Men''s Epée'!$W$3=TRUE,W12,0)</f>
        <v>0</v>
      </c>
      <c r="BA12" s="25">
        <f t="shared" si="9"/>
        <v>0</v>
      </c>
      <c r="BB12" s="55">
        <f t="shared" si="14"/>
        <v>0</v>
      </c>
      <c r="BC12" s="55">
        <f t="shared" si="15"/>
        <v>0</v>
      </c>
      <c r="BD12" s="55">
        <f t="shared" si="16"/>
        <v>0</v>
      </c>
      <c r="BE12" s="55">
        <f t="shared" si="17"/>
        <v>0</v>
      </c>
      <c r="BF12" s="25">
        <f t="shared" si="18"/>
        <v>417</v>
      </c>
    </row>
    <row r="13" spans="1:58" ht="13.5" customHeight="1">
      <c r="A13" s="19" t="str">
        <f t="shared" si="0"/>
        <v>10</v>
      </c>
      <c r="B13" s="19" t="str">
        <f t="shared" si="19"/>
        <v>#</v>
      </c>
      <c r="C13" s="37" t="s">
        <v>117</v>
      </c>
      <c r="D13" s="25">
        <v>1985</v>
      </c>
      <c r="E13" s="21">
        <f>ROUND(F13+IF('[2]Men''s Epée'!$A$3=1,G13,0)+LARGE($AG13:$AR13,1)+LARGE($AG13:$AR13,2)+LARGE($AG13:$AR13,3)+LARGE($AG13:$AR13,4),0)</f>
        <v>1516</v>
      </c>
      <c r="F13" s="22"/>
      <c r="G13" s="23"/>
      <c r="H13" s="23">
        <v>15</v>
      </c>
      <c r="I13" s="24">
        <f>IF(OR('[2]Men''s Epée'!$A$3=1,'Men''s Epée'!$AG$3=TRUE),IF(OR(H13&gt;=33,ISNUMBER(H13)=FALSE),0,VLOOKUP(H13,PointTable,I$3,TRUE)),0)</f>
        <v>301</v>
      </c>
      <c r="J13" s="23" t="s">
        <v>8</v>
      </c>
      <c r="K13" s="24">
        <f>IF(OR('[2]Men''s Epée'!$A$3=1,'Men''s Epée'!$AH$3=TRUE),IF(OR(J13&gt;=33,ISNUMBER(J13)=FALSE),0,VLOOKUP(J13,PointTable,K$3,TRUE)),0)</f>
        <v>0</v>
      </c>
      <c r="L13" s="23">
        <v>11</v>
      </c>
      <c r="M13" s="24">
        <f>IF(OR('[2]Men''s Epée'!$A$3=1,'Men''s Epée'!$AI$3=TRUE),IF(OR(L13&gt;=33,ISNUMBER(L13)=FALSE),0,VLOOKUP(L13,PointTable,M$3,TRUE)),0)</f>
        <v>319</v>
      </c>
      <c r="N13" s="23">
        <v>9</v>
      </c>
      <c r="O13" s="24">
        <f>IF(OR('[2]Men''s Epée'!$A$3=1,'Men''s Epée'!$AJ$3=TRUE),IF(OR(N13&gt;=33,ISNUMBER(N13)=FALSE),0,VLOOKUP(N13,PointTable,O$3,TRUE)),0)</f>
        <v>321</v>
      </c>
      <c r="P13" s="4" t="str">
        <f t="shared" si="10"/>
        <v>np</v>
      </c>
      <c r="Q13" s="5">
        <f>IF(OR('[2]Men's Epée'!$A$3=1,'[2]Men's Epée'!$U$3=TRUE),IF(OR(P13&gt;='Men''s Epée'!$A$3,ISNUMBER(P13)=FALSE),0,VLOOKUP(P13,PointTable,Q$3,TRUE)),0)</f>
        <v>0</v>
      </c>
      <c r="R13" s="4" t="str">
        <f>VLOOKUP($C13,'[2]Men''s Foil'!$C$4:$U$87,R$1-2,FALSE)</f>
        <v>np</v>
      </c>
      <c r="S13" s="4">
        <f t="shared" si="11"/>
        <v>35</v>
      </c>
      <c r="T13" s="5">
        <f>IF(OR('[2]Men's Epée'!$A$3=1,'[2]Men's Epée'!$V$3=TRUE),IF(OR(S13&gt;='Men''s Epée'!$A$3,ISNUMBER(S13)=FALSE),0,VLOOKUP(S13,PointTable,T$3,TRUE)),0)</f>
        <v>265</v>
      </c>
      <c r="U13" s="4">
        <f>VLOOKUP($C13,'[2]Men''s Foil'!$C$4:$U$87,U$1-2,FALSE)</f>
        <v>35</v>
      </c>
      <c r="V13" s="4">
        <f t="shared" si="12"/>
        <v>12</v>
      </c>
      <c r="W13" s="5">
        <f>IF(OR('[2]Men's Epée'!$A$3=1,'[2]Men's Epée'!$W$3=TRUE),IF(OR(V13&gt;='Men''s Epée'!$A$3,ISNUMBER(V13)=FALSE),0,VLOOKUP(V13,PointTable,W$3,TRUE)),0)</f>
        <v>575</v>
      </c>
      <c r="X13" s="4">
        <f>VLOOKUP($C13,'[2]Men''s Foil'!$C$4:$U$87,X$1-2,FALSE)</f>
        <v>12</v>
      </c>
      <c r="Y13" s="4" t="str">
        <f t="shared" si="13"/>
        <v>np</v>
      </c>
      <c r="Z13" s="5">
        <f>IF(OR(Y13&gt;='Men''s Epée'!$A$3,ISNUMBER(Y13)=FALSE),0,VLOOKUP(Y13,PointTable,Z$3,TRUE))</f>
        <v>0</v>
      </c>
      <c r="AA13" s="4" t="str">
        <f>VLOOKUP($C13,'[2]Men''s Foil'!$C$4:$U$87,AA$1-2,FALSE)</f>
        <v>np</v>
      </c>
      <c r="AB13" s="52"/>
      <c r="AE13" s="54"/>
      <c r="AG13" s="25">
        <f t="shared" si="1"/>
        <v>301</v>
      </c>
      <c r="AH13" s="25">
        <f t="shared" si="2"/>
        <v>0</v>
      </c>
      <c r="AI13" s="25">
        <f t="shared" si="3"/>
        <v>319</v>
      </c>
      <c r="AJ13" s="25">
        <f t="shared" si="4"/>
        <v>321</v>
      </c>
      <c r="AK13" s="25">
        <f t="shared" si="5"/>
        <v>0</v>
      </c>
      <c r="AL13" s="25">
        <f t="shared" si="6"/>
        <v>265</v>
      </c>
      <c r="AM13" s="25">
        <f t="shared" si="7"/>
        <v>575</v>
      </c>
      <c r="AN13" s="25">
        <f t="shared" si="8"/>
        <v>0</v>
      </c>
      <c r="AO13" s="25">
        <f>IF(OR('[2]Men''s Epée'!$A$3=1,AB13&gt;0),ABS(AB13),0)</f>
        <v>0</v>
      </c>
      <c r="AP13" s="25">
        <f>IF(OR('[2]Men''s Epée'!$A$3=1,AC13&gt;0),ABS(AC13),0)</f>
        <v>0</v>
      </c>
      <c r="AQ13" s="25">
        <f>IF(OR('[2]Men''s Epée'!$A$3=1,AD13&gt;0),ABS(AD13),0)</f>
        <v>0</v>
      </c>
      <c r="AR13" s="25">
        <f>IF(OR('[2]Men''s Epée'!$A$3=1,AE13&gt;0),ABS(AE13),0)</f>
        <v>0</v>
      </c>
      <c r="AT13" s="25">
        <f>IF('Men''s Epée'!AG$3=TRUE,I13,0)</f>
        <v>301</v>
      </c>
      <c r="AU13" s="25">
        <f>IF('Men''s Epée'!AH$3=TRUE,K13,0)</f>
        <v>0</v>
      </c>
      <c r="AV13" s="25">
        <f>IF('Men''s Epée'!AI$3=TRUE,M13,0)</f>
        <v>0</v>
      </c>
      <c r="AW13" s="25">
        <f>IF('Men''s Epée'!AJ$3=TRUE,O13,0)</f>
        <v>0</v>
      </c>
      <c r="AX13" s="25">
        <f>IF('[2]Men''s Epée'!$U$3=TRUE,Q13,0)</f>
        <v>0</v>
      </c>
      <c r="AY13" s="25">
        <f>IF('[2]Men''s Epée'!$V$3=TRUE,T13,0)</f>
        <v>0</v>
      </c>
      <c r="AZ13" s="25">
        <f>IF('[2]Men''s Epée'!$W$3=TRUE,W13,0)</f>
        <v>0</v>
      </c>
      <c r="BA13" s="25">
        <f t="shared" si="9"/>
        <v>0</v>
      </c>
      <c r="BB13" s="55">
        <f t="shared" si="14"/>
        <v>0</v>
      </c>
      <c r="BC13" s="55">
        <f t="shared" si="15"/>
        <v>0</v>
      </c>
      <c r="BD13" s="55">
        <f t="shared" si="16"/>
        <v>0</v>
      </c>
      <c r="BE13" s="55">
        <f t="shared" si="17"/>
        <v>0</v>
      </c>
      <c r="BF13" s="25">
        <f t="shared" si="18"/>
        <v>301</v>
      </c>
    </row>
    <row r="14" spans="1:58" ht="13.5" customHeight="1">
      <c r="A14" s="19" t="str">
        <f t="shared" si="0"/>
        <v>11</v>
      </c>
      <c r="B14" s="19" t="str">
        <f>IF(D14&gt;=CadetCutoff,"#","")</f>
        <v>#</v>
      </c>
      <c r="C14" s="37" t="s">
        <v>188</v>
      </c>
      <c r="D14" s="25">
        <v>1988</v>
      </c>
      <c r="E14" s="21">
        <f>ROUND(F14+IF('[2]Men''s Epée'!$A$3=1,G14,0)+LARGE($AG14:$AR14,1)+LARGE($AG14:$AR14,2)+LARGE($AG14:$AR14,3)+LARGE($AG14:$AR14,4),0)</f>
        <v>1164</v>
      </c>
      <c r="F14" s="22"/>
      <c r="G14" s="23"/>
      <c r="H14" s="23">
        <v>3</v>
      </c>
      <c r="I14" s="24">
        <f>IF(OR('[2]Men''s Epée'!$A$3=1,'Men''s Epée'!$AG$3=TRUE),IF(OR(H14&gt;=33,ISNUMBER(H14)=FALSE),0,VLOOKUP(H14,PointTable,I$3,TRUE)),0)</f>
        <v>510</v>
      </c>
      <c r="J14" s="23">
        <v>23</v>
      </c>
      <c r="K14" s="24">
        <f>IF(OR('[2]Men''s Epée'!$A$3=1,'Men''s Epée'!$AH$3=TRUE),IF(OR(J14&gt;=33,ISNUMBER(J14)=FALSE),0,VLOOKUP(J14,PointTable,K$3,TRUE)),0)</f>
        <v>204</v>
      </c>
      <c r="L14" s="23">
        <v>32</v>
      </c>
      <c r="M14" s="24">
        <f>IF(OR('[2]Men''s Epée'!$A$3=1,'Men''s Epée'!$AI$3=TRUE),IF(OR(L14&gt;=33,ISNUMBER(L14)=FALSE),0,VLOOKUP(L14,PointTable,M$3,TRUE)),0)</f>
        <v>165</v>
      </c>
      <c r="N14" s="23">
        <v>26.5</v>
      </c>
      <c r="O14" s="24">
        <f>IF(OR('[2]Men''s Epée'!$A$3=1,'Men''s Epée'!$AJ$3=TRUE),IF(OR(N14&gt;=33,ISNUMBER(N14)=FALSE),0,VLOOKUP(N14,PointTable,O$3,TRUE)),0)</f>
        <v>170.5</v>
      </c>
      <c r="P14" s="4" t="str">
        <f>IF(ISERROR(R14),"np",R14)</f>
        <v>np</v>
      </c>
      <c r="Q14" s="5">
        <f>IF(OR('[2]Men's Epée'!$A$3=1,'[2]Men's Epée'!$U$3=TRUE),IF(OR(P14&gt;='Men''s Epée'!$A$3,ISNUMBER(P14)=FALSE),0,VLOOKUP(P14,PointTable,Q$3,TRUE)),0)</f>
        <v>0</v>
      </c>
      <c r="R14" s="4" t="str">
        <f>VLOOKUP($C14,'[2]Men''s Foil'!$C$4:$U$87,R$1-2,FALSE)</f>
        <v>np</v>
      </c>
      <c r="S14" s="4">
        <f>IF(ISERROR(U14),"np",U14)</f>
        <v>41</v>
      </c>
      <c r="T14" s="5">
        <f>IF(OR('[2]Men's Epée'!$A$3=1,'[2]Men's Epée'!$V$3=TRUE),IF(OR(S14&gt;='Men''s Epée'!$A$3,ISNUMBER(S14)=FALSE),0,VLOOKUP(S14,PointTable,T$3,TRUE)),0)</f>
        <v>235</v>
      </c>
      <c r="U14" s="4">
        <f>VLOOKUP($C14,'[2]Men''s Foil'!$C$4:$U$87,U$1-2,FALSE)</f>
        <v>41</v>
      </c>
      <c r="V14" s="4">
        <f>IF(ISERROR(X14),"np",X14)</f>
        <v>44.33</v>
      </c>
      <c r="W14" s="5">
        <f>IF(OR('[2]Men's Epée'!$A$3=1,'[2]Men's Epée'!$W$3=TRUE),IF(OR(V14&gt;='Men''s Epée'!$A$3,ISNUMBER(V14)=FALSE),0,VLOOKUP(V14,PointTable,W$3,TRUE)),0)</f>
        <v>215</v>
      </c>
      <c r="X14" s="4">
        <f>VLOOKUP($C14,'[2]Men''s Foil'!$C$4:$U$87,X$1-2,FALSE)</f>
        <v>44.33</v>
      </c>
      <c r="Y14" s="4" t="str">
        <f>IF(ISERROR(AA14),"np",AA14)</f>
        <v>np</v>
      </c>
      <c r="Z14" s="5">
        <f>IF(OR(Y14&gt;='Men''s Epée'!$A$3,ISNUMBER(Y14)=FALSE),0,VLOOKUP(Y14,PointTable,Z$3,TRUE))</f>
        <v>0</v>
      </c>
      <c r="AA14" s="4" t="str">
        <f>VLOOKUP($C14,'[2]Men''s Foil'!$C$4:$U$87,AA$1-2,FALSE)</f>
        <v>np</v>
      </c>
      <c r="AB14" s="52"/>
      <c r="AE14" s="54"/>
      <c r="AG14" s="25">
        <f t="shared" si="1"/>
        <v>510</v>
      </c>
      <c r="AH14" s="25">
        <f t="shared" si="2"/>
        <v>204</v>
      </c>
      <c r="AI14" s="25">
        <f t="shared" si="3"/>
        <v>165</v>
      </c>
      <c r="AJ14" s="25">
        <f t="shared" si="4"/>
        <v>170.5</v>
      </c>
      <c r="AK14" s="25">
        <f t="shared" si="5"/>
        <v>0</v>
      </c>
      <c r="AL14" s="25">
        <f t="shared" si="6"/>
        <v>235</v>
      </c>
      <c r="AM14" s="25">
        <f t="shared" si="7"/>
        <v>215</v>
      </c>
      <c r="AN14" s="25">
        <f t="shared" si="8"/>
        <v>0</v>
      </c>
      <c r="AO14" s="25">
        <f>IF(OR('[2]Men''s Epée'!$A$3=1,AB14&gt;0),ABS(AB14),0)</f>
        <v>0</v>
      </c>
      <c r="AP14" s="25">
        <f>IF(OR('[2]Men''s Epée'!$A$3=1,AC14&gt;0),ABS(AC14),0)</f>
        <v>0</v>
      </c>
      <c r="AQ14" s="25">
        <f>IF(OR('[2]Men''s Epée'!$A$3=1,AD14&gt;0),ABS(AD14),0)</f>
        <v>0</v>
      </c>
      <c r="AR14" s="25">
        <f>IF(OR('[2]Men''s Epée'!$A$3=1,AE14&gt;0),ABS(AE14),0)</f>
        <v>0</v>
      </c>
      <c r="AT14" s="25">
        <f>IF('Men''s Epée'!AG$3=TRUE,I14,0)</f>
        <v>510</v>
      </c>
      <c r="AU14" s="25">
        <f>IF('Men''s Epée'!AH$3=TRUE,K14,0)</f>
        <v>0</v>
      </c>
      <c r="AV14" s="25">
        <f>IF('Men''s Epée'!AI$3=TRUE,M14,0)</f>
        <v>0</v>
      </c>
      <c r="AW14" s="25">
        <f>IF('Men''s Epée'!AJ$3=TRUE,O14,0)</f>
        <v>0</v>
      </c>
      <c r="AX14" s="25">
        <f>IF('[2]Men''s Epée'!$U$3=TRUE,Q14,0)</f>
        <v>0</v>
      </c>
      <c r="AY14" s="25">
        <f>IF('[2]Men''s Epée'!$V$3=TRUE,T14,0)</f>
        <v>0</v>
      </c>
      <c r="AZ14" s="25">
        <f>IF('[2]Men''s Epée'!$W$3=TRUE,W14,0)</f>
        <v>0</v>
      </c>
      <c r="BA14" s="25">
        <f t="shared" si="9"/>
        <v>0</v>
      </c>
      <c r="BB14" s="55">
        <f t="shared" si="14"/>
        <v>0</v>
      </c>
      <c r="BC14" s="55">
        <f t="shared" si="15"/>
        <v>0</v>
      </c>
      <c r="BD14" s="55">
        <f t="shared" si="16"/>
        <v>0</v>
      </c>
      <c r="BE14" s="55">
        <f t="shared" si="17"/>
        <v>0</v>
      </c>
      <c r="BF14" s="25">
        <f t="shared" si="18"/>
        <v>510</v>
      </c>
    </row>
    <row r="15" spans="1:58" ht="13.5" customHeight="1">
      <c r="A15" s="19" t="str">
        <f t="shared" si="0"/>
        <v>12</v>
      </c>
      <c r="B15" s="19" t="str">
        <f>IF(D15&gt;=CadetCutoff,"#","")</f>
        <v>#</v>
      </c>
      <c r="C15" s="37" t="s">
        <v>138</v>
      </c>
      <c r="D15" s="25">
        <v>1985</v>
      </c>
      <c r="E15" s="21">
        <f>ROUND(F15+IF('[2]Men''s Epée'!$A$3=1,G15,0)+LARGE($AG15:$AR15,1)+LARGE($AG15:$AR15,2)+LARGE($AG15:$AR15,3)+LARGE($AG15:$AR15,4),0)</f>
        <v>1113</v>
      </c>
      <c r="F15" s="22"/>
      <c r="G15" s="23"/>
      <c r="H15" s="23">
        <v>3</v>
      </c>
      <c r="I15" s="24">
        <f>IF(OR('[2]Men''s Epée'!$A$3=1,'Men''s Epée'!$AG$3=TRUE),IF(OR(H15&gt;=33,ISNUMBER(H15)=FALSE),0,VLOOKUP(H15,PointTable,I$3,TRUE)),0)</f>
        <v>510</v>
      </c>
      <c r="J15" s="23">
        <v>30</v>
      </c>
      <c r="K15" s="24">
        <f>IF(OR('[2]Men''s Epée'!$A$3=1,'Men''s Epée'!$AH$3=TRUE),IF(OR(J15&gt;=33,ISNUMBER(J15)=FALSE),0,VLOOKUP(J15,PointTable,K$3,TRUE)),0)</f>
        <v>167</v>
      </c>
      <c r="L15" s="23">
        <v>18</v>
      </c>
      <c r="M15" s="24">
        <f>IF(OR('[2]Men''s Epée'!$A$3=1,'Men''s Epée'!$AI$3=TRUE),IF(OR(L15&gt;=33,ISNUMBER(L15)=FALSE),0,VLOOKUP(L15,PointTable,M$3,TRUE)),0)</f>
        <v>209</v>
      </c>
      <c r="N15" s="23">
        <v>28</v>
      </c>
      <c r="O15" s="24">
        <f>IF(OR('[2]Men''s Epée'!$A$3=1,'Men''s Epée'!$AJ$3=TRUE),IF(OR(N15&gt;=33,ISNUMBER(N15)=FALSE),0,VLOOKUP(N15,PointTable,O$3,TRUE)),0)</f>
        <v>169</v>
      </c>
      <c r="P15" s="4" t="str">
        <f t="shared" si="10"/>
        <v>np</v>
      </c>
      <c r="Q15" s="5">
        <f>IF(OR('[2]Men's Epée'!$A$3=1,'[2]Men's Epée'!$U$3=TRUE),IF(OR(P15&gt;='Men''s Epée'!$A$3,ISNUMBER(P15)=FALSE),0,VLOOKUP(P15,PointTable,Q$3,TRUE)),0)</f>
        <v>0</v>
      </c>
      <c r="R15" s="4" t="str">
        <f>VLOOKUP($C15,'[2]Men''s Foil'!$C$4:$U$87,R$1-2,FALSE)</f>
        <v>np</v>
      </c>
      <c r="S15" s="4" t="str">
        <f t="shared" si="11"/>
        <v>np</v>
      </c>
      <c r="T15" s="5">
        <f>IF(OR('[2]Men's Epée'!$A$3=1,'[2]Men's Epée'!$V$3=TRUE),IF(OR(S15&gt;='Men''s Epée'!$A$3,ISNUMBER(S15)=FALSE),0,VLOOKUP(S15,PointTable,T$3,TRUE)),0)</f>
        <v>0</v>
      </c>
      <c r="U15" s="4" t="str">
        <f>VLOOKUP($C15,'[2]Men''s Foil'!$C$4:$U$87,U$1-2,FALSE)</f>
        <v>np</v>
      </c>
      <c r="V15" s="4">
        <f t="shared" si="12"/>
        <v>43</v>
      </c>
      <c r="W15" s="5">
        <f>IF(OR('[2]Men's Epée'!$A$3=1,'[2]Men's Epée'!$W$3=TRUE),IF(OR(V15&gt;='Men''s Epée'!$A$3,ISNUMBER(V15)=FALSE),0,VLOOKUP(V15,PointTable,W$3,TRUE)),0)</f>
        <v>225</v>
      </c>
      <c r="X15" s="4">
        <f>VLOOKUP($C15,'[2]Men''s Foil'!$C$4:$U$87,X$1-2,FALSE)</f>
        <v>43</v>
      </c>
      <c r="Y15" s="4" t="str">
        <f t="shared" si="13"/>
        <v>np</v>
      </c>
      <c r="Z15" s="5">
        <f>IF(OR(Y15&gt;='Men''s Epée'!$A$3,ISNUMBER(Y15)=FALSE),0,VLOOKUP(Y15,PointTable,Z$3,TRUE))</f>
        <v>0</v>
      </c>
      <c r="AA15" s="4" t="str">
        <f>VLOOKUP($C15,'[2]Men''s Foil'!$C$4:$U$87,AA$1-2,FALSE)</f>
        <v>np</v>
      </c>
      <c r="AB15" s="52"/>
      <c r="AE15" s="54"/>
      <c r="AG15" s="25">
        <f t="shared" si="1"/>
        <v>510</v>
      </c>
      <c r="AH15" s="25">
        <f t="shared" si="2"/>
        <v>167</v>
      </c>
      <c r="AI15" s="25">
        <f t="shared" si="3"/>
        <v>209</v>
      </c>
      <c r="AJ15" s="25">
        <f t="shared" si="4"/>
        <v>169</v>
      </c>
      <c r="AK15" s="25">
        <f t="shared" si="5"/>
        <v>0</v>
      </c>
      <c r="AL15" s="25">
        <f t="shared" si="6"/>
        <v>0</v>
      </c>
      <c r="AM15" s="25">
        <f t="shared" si="7"/>
        <v>225</v>
      </c>
      <c r="AN15" s="25">
        <f t="shared" si="8"/>
        <v>0</v>
      </c>
      <c r="AO15" s="25">
        <f>IF(OR('[2]Men''s Epée'!$A$3=1,AB15&gt;0),ABS(AB15),0)</f>
        <v>0</v>
      </c>
      <c r="AP15" s="25">
        <f>IF(OR('[2]Men''s Epée'!$A$3=1,AC15&gt;0),ABS(AC15),0)</f>
        <v>0</v>
      </c>
      <c r="AQ15" s="25">
        <f>IF(OR('[2]Men''s Epée'!$A$3=1,AD15&gt;0),ABS(AD15),0)</f>
        <v>0</v>
      </c>
      <c r="AR15" s="25">
        <f>IF(OR('[2]Men''s Epée'!$A$3=1,AE15&gt;0),ABS(AE15),0)</f>
        <v>0</v>
      </c>
      <c r="AT15" s="25">
        <f>IF('Men''s Epée'!AG$3=TRUE,I15,0)</f>
        <v>510</v>
      </c>
      <c r="AU15" s="25">
        <f>IF('Men''s Epée'!AH$3=TRUE,K15,0)</f>
        <v>0</v>
      </c>
      <c r="AV15" s="25">
        <f>IF('Men''s Epée'!AI$3=TRUE,M15,0)</f>
        <v>0</v>
      </c>
      <c r="AW15" s="25">
        <f>IF('Men''s Epée'!AJ$3=TRUE,O15,0)</f>
        <v>0</v>
      </c>
      <c r="AX15" s="25">
        <f>IF('[2]Men''s Epée'!$U$3=TRUE,Q15,0)</f>
        <v>0</v>
      </c>
      <c r="AY15" s="25">
        <f>IF('[2]Men''s Epée'!$V$3=TRUE,T15,0)</f>
        <v>0</v>
      </c>
      <c r="AZ15" s="25">
        <f>IF('[2]Men''s Epée'!$W$3=TRUE,W15,0)</f>
        <v>0</v>
      </c>
      <c r="BA15" s="25">
        <f t="shared" si="9"/>
        <v>0</v>
      </c>
      <c r="BB15" s="55">
        <f t="shared" si="14"/>
        <v>0</v>
      </c>
      <c r="BC15" s="55">
        <f t="shared" si="15"/>
        <v>0</v>
      </c>
      <c r="BD15" s="55">
        <f t="shared" si="16"/>
        <v>0</v>
      </c>
      <c r="BE15" s="55">
        <f t="shared" si="17"/>
        <v>0</v>
      </c>
      <c r="BF15" s="25">
        <f t="shared" si="18"/>
        <v>510</v>
      </c>
    </row>
    <row r="16" spans="1:58" ht="13.5" customHeight="1">
      <c r="A16" s="19" t="str">
        <f t="shared" si="0"/>
        <v>13</v>
      </c>
      <c r="B16" s="19" t="str">
        <f t="shared" si="19"/>
        <v>#</v>
      </c>
      <c r="C16" s="37" t="s">
        <v>198</v>
      </c>
      <c r="D16" s="25">
        <v>1985</v>
      </c>
      <c r="E16" s="21">
        <f>ROUND(F16+IF('[2]Men''s Epée'!$A$3=1,G16,0)+LARGE($AG16:$AR16,1)+LARGE($AG16:$AR16,2)+LARGE($AG16:$AR16,3)+LARGE($AG16:$AR16,4),0)</f>
        <v>1034</v>
      </c>
      <c r="F16" s="22"/>
      <c r="G16" s="23"/>
      <c r="H16" s="23">
        <v>8</v>
      </c>
      <c r="I16" s="24">
        <f>IF(OR('[2]Men''s Epée'!$A$3=1,'Men''s Epée'!$AG$3=TRUE),IF(OR(H16&gt;=33,ISNUMBER(H16)=FALSE),0,VLOOKUP(H16,PointTable,I$3,TRUE)),0)</f>
        <v>411</v>
      </c>
      <c r="J16" s="23">
        <v>19</v>
      </c>
      <c r="K16" s="24">
        <f>IF(OR('[2]Men''s Epée'!$A$3=1,'Men''s Epée'!$AH$3=TRUE),IF(OR(J16&gt;=33,ISNUMBER(J16)=FALSE),0,VLOOKUP(J16,PointTable,K$3,TRUE)),0)</f>
        <v>208</v>
      </c>
      <c r="L16" s="23" t="s">
        <v>8</v>
      </c>
      <c r="M16" s="24">
        <f>IF(OR('[2]Men''s Epée'!$A$3=1,'Men''s Epée'!$AI$3=TRUE),IF(OR(L16&gt;=33,ISNUMBER(L16)=FALSE),0,VLOOKUP(L16,PointTable,M$3,TRUE)),0)</f>
        <v>0</v>
      </c>
      <c r="N16" s="23" t="s">
        <v>8</v>
      </c>
      <c r="O16" s="24">
        <f>IF(OR('[2]Men''s Epée'!$A$3=1,'Men''s Epée'!$AJ$3=TRUE),IF(OR(N16&gt;=33,ISNUMBER(N16)=FALSE),0,VLOOKUP(N16,PointTable,O$3,TRUE)),0)</f>
        <v>0</v>
      </c>
      <c r="P16" s="4" t="str">
        <f t="shared" si="10"/>
        <v>np</v>
      </c>
      <c r="Q16" s="5">
        <f>IF(OR('[2]Men's Epée'!$A$3=1,'[2]Men's Epée'!$U$3=TRUE),IF(OR(P16&gt;='Men''s Epée'!$A$3,ISNUMBER(P16)=FALSE),0,VLOOKUP(P16,PointTable,Q$3,TRUE)),0)</f>
        <v>0</v>
      </c>
      <c r="R16" s="4" t="str">
        <f>VLOOKUP($C16,'[2]Men''s Foil'!$C$4:$U$87,R$1-2,FALSE)</f>
        <v>np</v>
      </c>
      <c r="S16" s="4" t="str">
        <f t="shared" si="11"/>
        <v>np</v>
      </c>
      <c r="T16" s="5">
        <f>IF(OR('[2]Men's Epée'!$A$3=1,'[2]Men's Epée'!$V$3=TRUE),IF(OR(S16&gt;='Men''s Epée'!$A$3,ISNUMBER(S16)=FALSE),0,VLOOKUP(S16,PointTable,T$3,TRUE)),0)</f>
        <v>0</v>
      </c>
      <c r="U16" s="4" t="str">
        <f>VLOOKUP($C16,'[2]Men''s Foil'!$C$4:$U$87,U$1-2,FALSE)</f>
        <v>np</v>
      </c>
      <c r="V16" s="4">
        <f t="shared" si="12"/>
        <v>17</v>
      </c>
      <c r="W16" s="5">
        <f>IF(OR('[2]Men's Epée'!$A$3=1,'[2]Men's Epée'!$W$3=TRUE),IF(OR(V16&gt;='Men''s Epée'!$A$3,ISNUMBER(V16)=FALSE),0,VLOOKUP(V16,PointTable,W$3,TRUE)),0)</f>
        <v>415</v>
      </c>
      <c r="X16" s="4">
        <f>VLOOKUP($C16,'[2]Men''s Foil'!$C$4:$U$87,X$1-2,FALSE)</f>
        <v>17</v>
      </c>
      <c r="Y16" s="4" t="str">
        <f t="shared" si="13"/>
        <v>np</v>
      </c>
      <c r="Z16" s="5">
        <f>IF(OR(Y16&gt;='Men''s Epée'!$A$3,ISNUMBER(Y16)=FALSE),0,VLOOKUP(Y16,PointTable,Z$3,TRUE))</f>
        <v>0</v>
      </c>
      <c r="AA16" s="4" t="str">
        <f>VLOOKUP($C16,'[2]Men''s Foil'!$C$4:$U$87,AA$1-2,FALSE)</f>
        <v>np</v>
      </c>
      <c r="AB16" s="52"/>
      <c r="AE16" s="54"/>
      <c r="AG16" s="25">
        <f t="shared" si="1"/>
        <v>411</v>
      </c>
      <c r="AH16" s="25">
        <f t="shared" si="2"/>
        <v>208</v>
      </c>
      <c r="AI16" s="25">
        <f t="shared" si="3"/>
        <v>0</v>
      </c>
      <c r="AJ16" s="25">
        <f t="shared" si="4"/>
        <v>0</v>
      </c>
      <c r="AK16" s="25">
        <f t="shared" si="5"/>
        <v>0</v>
      </c>
      <c r="AL16" s="25">
        <f t="shared" si="6"/>
        <v>0</v>
      </c>
      <c r="AM16" s="25">
        <f t="shared" si="7"/>
        <v>415</v>
      </c>
      <c r="AN16" s="25">
        <f t="shared" si="8"/>
        <v>0</v>
      </c>
      <c r="AO16" s="25">
        <f>IF(OR('[2]Men''s Epée'!$A$3=1,AB16&gt;0),ABS(AB16),0)</f>
        <v>0</v>
      </c>
      <c r="AP16" s="25">
        <f>IF(OR('[2]Men''s Epée'!$A$3=1,AC16&gt;0),ABS(AC16),0)</f>
        <v>0</v>
      </c>
      <c r="AQ16" s="25">
        <f>IF(OR('[2]Men''s Epée'!$A$3=1,AD16&gt;0),ABS(AD16),0)</f>
        <v>0</v>
      </c>
      <c r="AR16" s="25">
        <f>IF(OR('[2]Men''s Epée'!$A$3=1,AE16&gt;0),ABS(AE16),0)</f>
        <v>0</v>
      </c>
      <c r="AT16" s="25">
        <f>IF('Men''s Epée'!AG$3=TRUE,I16,0)</f>
        <v>411</v>
      </c>
      <c r="AU16" s="25">
        <f>IF('Men''s Epée'!AH$3=TRUE,K16,0)</f>
        <v>0</v>
      </c>
      <c r="AV16" s="25">
        <f>IF('Men''s Epée'!AI$3=TRUE,M16,0)</f>
        <v>0</v>
      </c>
      <c r="AW16" s="25">
        <f>IF('Men''s Epée'!AJ$3=TRUE,O16,0)</f>
        <v>0</v>
      </c>
      <c r="AX16" s="25">
        <f>IF('[2]Men''s Epée'!$U$3=TRUE,Q16,0)</f>
        <v>0</v>
      </c>
      <c r="AY16" s="25">
        <f>IF('[2]Men''s Epée'!$V$3=TRUE,T16,0)</f>
        <v>0</v>
      </c>
      <c r="AZ16" s="25">
        <f>IF('[2]Men''s Epée'!$W$3=TRUE,W16,0)</f>
        <v>0</v>
      </c>
      <c r="BA16" s="25">
        <f t="shared" si="9"/>
        <v>0</v>
      </c>
      <c r="BB16" s="55">
        <f t="shared" si="14"/>
        <v>0</v>
      </c>
      <c r="BC16" s="55">
        <f t="shared" si="15"/>
        <v>0</v>
      </c>
      <c r="BD16" s="55">
        <f t="shared" si="16"/>
        <v>0</v>
      </c>
      <c r="BE16" s="55">
        <f t="shared" si="17"/>
        <v>0</v>
      </c>
      <c r="BF16" s="25">
        <f t="shared" si="18"/>
        <v>411</v>
      </c>
    </row>
    <row r="17" spans="1:58" ht="13.5" customHeight="1">
      <c r="A17" s="19" t="str">
        <f t="shared" si="0"/>
        <v>14</v>
      </c>
      <c r="B17" s="19">
        <f>IF(D17&gt;=CadetCutoff,"#","")</f>
      </c>
      <c r="C17" s="37" t="s">
        <v>139</v>
      </c>
      <c r="D17" s="25">
        <v>1983</v>
      </c>
      <c r="E17" s="21">
        <f>ROUND(F17+IF('[2]Men''s Epée'!$A$3=1,G17,0)+LARGE($AG17:$AR17,1)+LARGE($AG17:$AR17,2)+LARGE($AG17:$AR17,3)+LARGE($AG17:$AR17,4),0)</f>
        <v>940</v>
      </c>
      <c r="F17" s="22"/>
      <c r="G17" s="23"/>
      <c r="H17" s="23" t="s">
        <v>8</v>
      </c>
      <c r="I17" s="24">
        <f>IF(OR('[2]Men''s Epée'!$A$3=1,'Men''s Epée'!$AG$3=TRUE),IF(OR(H17&gt;=33,ISNUMBER(H17)=FALSE),0,VLOOKUP(H17,PointTable,I$3,TRUE)),0)</f>
        <v>0</v>
      </c>
      <c r="J17" s="23">
        <v>15</v>
      </c>
      <c r="K17" s="24">
        <f>IF(OR('[2]Men''s Epée'!$A$3=1,'Men''s Epée'!$AH$3=TRUE),IF(OR(J17&gt;=33,ISNUMBER(J17)=FALSE),0,VLOOKUP(J17,PointTable,K$3,TRUE)),0)</f>
        <v>301</v>
      </c>
      <c r="L17" s="23">
        <v>21</v>
      </c>
      <c r="M17" s="24">
        <f>IF(OR('[2]Men''s Epée'!$A$3=1,'Men''s Epée'!$AI$3=TRUE),IF(OR(L17&gt;=33,ISNUMBER(L17)=FALSE),0,VLOOKUP(L17,PointTable,M$3,TRUE)),0)</f>
        <v>206</v>
      </c>
      <c r="N17" s="23">
        <v>24</v>
      </c>
      <c r="O17" s="24">
        <f>IF(OR('[2]Men''s Epée'!$A$3=1,'Men''s Epée'!$AJ$3=TRUE),IF(OR(N17&gt;=33,ISNUMBER(N17)=FALSE),0,VLOOKUP(N17,PointTable,O$3,TRUE)),0)</f>
        <v>203</v>
      </c>
      <c r="P17" s="4">
        <f>IF(ISERROR(R17),"np",R17)</f>
        <v>42</v>
      </c>
      <c r="Q17" s="5">
        <f>IF(OR('[2]Men's Epée'!$A$3=1,'[2]Men's Epée'!$U$3=TRUE),IF(OR(P17&gt;='Men''s Epée'!$A$3,ISNUMBER(P17)=FALSE),0,VLOOKUP(P17,PointTable,Q$3,TRUE)),0)</f>
        <v>230</v>
      </c>
      <c r="R17" s="4">
        <f>VLOOKUP($C17,'[2]Men''s Foil'!$C$4:$U$87,R$1-2,FALSE)</f>
        <v>42</v>
      </c>
      <c r="S17" s="4" t="str">
        <f>IF(ISERROR(U17),"np",U17)</f>
        <v>np</v>
      </c>
      <c r="T17" s="5">
        <f>IF(OR('[2]Men's Epée'!$A$3=1,'[2]Men's Epée'!$V$3=TRUE),IF(OR(S17&gt;='Men''s Epée'!$A$3,ISNUMBER(S17)=FALSE),0,VLOOKUP(S17,PointTable,T$3,TRUE)),0)</f>
        <v>0</v>
      </c>
      <c r="U17" s="4" t="str">
        <f>VLOOKUP($C17,'[2]Men''s Foil'!$C$4:$U$87,U$1-2,FALSE)</f>
        <v>np</v>
      </c>
      <c r="V17" s="4" t="str">
        <f>IF(ISERROR(X17),"np",X17)</f>
        <v>np</v>
      </c>
      <c r="W17" s="5">
        <f>IF(OR('[2]Men's Epée'!$A$3=1,'[2]Men's Epée'!$W$3=TRUE),IF(OR(V17&gt;='Men''s Epée'!$A$3,ISNUMBER(V17)=FALSE),0,VLOOKUP(V17,PointTable,W$3,TRUE)),0)</f>
        <v>0</v>
      </c>
      <c r="X17" s="4" t="str">
        <f>VLOOKUP($C17,'[2]Men''s Foil'!$C$4:$U$87,X$1-2,FALSE)</f>
        <v>np</v>
      </c>
      <c r="Y17" s="4" t="str">
        <f>IF(ISERROR(AA17),"np",AA17)</f>
        <v>np</v>
      </c>
      <c r="Z17" s="5">
        <f>IF(OR(Y17&gt;='Men''s Epée'!$A$3,ISNUMBER(Y17)=FALSE),0,VLOOKUP(Y17,PointTable,Z$3,TRUE))</f>
        <v>0</v>
      </c>
      <c r="AA17" s="4" t="str">
        <f>VLOOKUP($C17,'[2]Men''s Foil'!$C$4:$U$87,AA$1-2,FALSE)</f>
        <v>np</v>
      </c>
      <c r="AB17" s="52"/>
      <c r="AE17" s="54"/>
      <c r="AG17" s="25">
        <f t="shared" si="1"/>
        <v>0</v>
      </c>
      <c r="AH17" s="25">
        <f t="shared" si="2"/>
        <v>301</v>
      </c>
      <c r="AI17" s="25">
        <f t="shared" si="3"/>
        <v>206</v>
      </c>
      <c r="AJ17" s="25">
        <f t="shared" si="4"/>
        <v>203</v>
      </c>
      <c r="AK17" s="25">
        <f t="shared" si="5"/>
        <v>230</v>
      </c>
      <c r="AL17" s="25">
        <f t="shared" si="6"/>
        <v>0</v>
      </c>
      <c r="AM17" s="25">
        <f t="shared" si="7"/>
        <v>0</v>
      </c>
      <c r="AN17" s="25">
        <f t="shared" si="8"/>
        <v>0</v>
      </c>
      <c r="AO17" s="25">
        <f>IF(OR('[2]Men''s Epée'!$A$3=1,AB17&gt;0),ABS(AB17),0)</f>
        <v>0</v>
      </c>
      <c r="AP17" s="25">
        <f>IF(OR('[2]Men''s Epée'!$A$3=1,AC17&gt;0),ABS(AC17),0)</f>
        <v>0</v>
      </c>
      <c r="AQ17" s="25">
        <f>IF(OR('[2]Men''s Epée'!$A$3=1,AD17&gt;0),ABS(AD17),0)</f>
        <v>0</v>
      </c>
      <c r="AR17" s="25">
        <f>IF(OR('[2]Men''s Epée'!$A$3=1,AE17&gt;0),ABS(AE17),0)</f>
        <v>0</v>
      </c>
      <c r="AT17" s="25">
        <f>IF('Men''s Epée'!AG$3=TRUE,I17,0)</f>
        <v>0</v>
      </c>
      <c r="AU17" s="25">
        <f>IF('Men''s Epée'!AH$3=TRUE,K17,0)</f>
        <v>0</v>
      </c>
      <c r="AV17" s="25">
        <f>IF('Men''s Epée'!AI$3=TRUE,M17,0)</f>
        <v>0</v>
      </c>
      <c r="AW17" s="25">
        <f>IF('Men''s Epée'!AJ$3=TRUE,O17,0)</f>
        <v>0</v>
      </c>
      <c r="AX17" s="25">
        <f>IF('[2]Men''s Epée'!$U$3=TRUE,Q17,0)</f>
        <v>0</v>
      </c>
      <c r="AY17" s="25">
        <f>IF('[2]Men''s Epée'!$V$3=TRUE,T17,0)</f>
        <v>0</v>
      </c>
      <c r="AZ17" s="25">
        <f>IF('[2]Men''s Epée'!$W$3=TRUE,W17,0)</f>
        <v>0</v>
      </c>
      <c r="BA17" s="25">
        <f t="shared" si="9"/>
        <v>0</v>
      </c>
      <c r="BB17" s="55">
        <f t="shared" si="14"/>
        <v>0</v>
      </c>
      <c r="BC17" s="55">
        <f t="shared" si="15"/>
        <v>0</v>
      </c>
      <c r="BD17" s="55">
        <f t="shared" si="16"/>
        <v>0</v>
      </c>
      <c r="BE17" s="55">
        <f t="shared" si="17"/>
        <v>0</v>
      </c>
      <c r="BF17" s="25">
        <f t="shared" si="18"/>
        <v>0</v>
      </c>
    </row>
    <row r="18" spans="1:58" ht="13.5" customHeight="1">
      <c r="A18" s="19" t="str">
        <f t="shared" si="0"/>
        <v>15</v>
      </c>
      <c r="B18" s="19" t="str">
        <f t="shared" si="19"/>
        <v>#</v>
      </c>
      <c r="C18" s="35" t="s">
        <v>313</v>
      </c>
      <c r="D18" s="30">
        <v>1985</v>
      </c>
      <c r="E18" s="21">
        <f>ROUND(F18+IF('[2]Men''s Epée'!$A$3=1,G18,0)+LARGE($AG18:$AR18,1)+LARGE($AG18:$AR18,2)+LARGE($AG18:$AR18,3)+LARGE($AG18:$AR18,4),0)</f>
        <v>705</v>
      </c>
      <c r="F18" s="22"/>
      <c r="G18" s="23"/>
      <c r="H18" s="23">
        <v>10</v>
      </c>
      <c r="I18" s="24">
        <f>IF(OR('[2]Men''s Epée'!$A$3=1,'Men''s Epée'!$AG$3=TRUE),IF(OR(H18&gt;=33,ISNUMBER(H18)=FALSE),0,VLOOKUP(H18,PointTable,I$3,TRUE)),0)</f>
        <v>320</v>
      </c>
      <c r="J18" s="23" t="s">
        <v>8</v>
      </c>
      <c r="K18" s="24">
        <f>IF(OR('[2]Men''s Epée'!$A$3=1,'Men''s Epée'!$AH$3=TRUE),IF(OR(J18&gt;=33,ISNUMBER(J18)=FALSE),0,VLOOKUP(J18,PointTable,K$3,TRUE)),0)</f>
        <v>0</v>
      </c>
      <c r="L18" s="23" t="s">
        <v>8</v>
      </c>
      <c r="M18" s="24">
        <f>IF(OR('[2]Men''s Epée'!$A$3=1,'Men''s Epée'!$AI$3=TRUE),IF(OR(L18&gt;=33,ISNUMBER(L18)=FALSE),0,VLOOKUP(L18,PointTable,M$3,TRUE)),0)</f>
        <v>0</v>
      </c>
      <c r="N18" s="23" t="s">
        <v>8</v>
      </c>
      <c r="O18" s="24">
        <f>IF(OR('[2]Men''s Epée'!$A$3=1,'Men''s Epée'!$AJ$3=TRUE),IF(OR(N18&gt;=33,ISNUMBER(N18)=FALSE),0,VLOOKUP(N18,PointTable,O$3,TRUE)),0)</f>
        <v>0</v>
      </c>
      <c r="P18" s="4" t="str">
        <f t="shared" si="10"/>
        <v>np</v>
      </c>
      <c r="Q18" s="5">
        <f>IF(OR('[2]Men's Epée'!$A$3=1,'[2]Men's Epée'!$U$3=TRUE),IF(OR(P18&gt;='Men''s Epée'!$A$3,ISNUMBER(P18)=FALSE),0,VLOOKUP(P18,PointTable,Q$3,TRUE)),0)</f>
        <v>0</v>
      </c>
      <c r="R18" s="4" t="str">
        <f>VLOOKUP($C18,'[2]Men''s Foil'!$C$4:$U$87,R$1-2,FALSE)</f>
        <v>np</v>
      </c>
      <c r="S18" s="4" t="str">
        <f t="shared" si="11"/>
        <v>np</v>
      </c>
      <c r="T18" s="5">
        <f>IF(OR('[2]Men's Epée'!$A$3=1,'[2]Men's Epée'!$V$3=TRUE),IF(OR(S18&gt;='Men''s Epée'!$A$3,ISNUMBER(S18)=FALSE),0,VLOOKUP(S18,PointTable,T$3,TRUE)),0)</f>
        <v>0</v>
      </c>
      <c r="U18" s="4" t="str">
        <f>VLOOKUP($C18,'[2]Men''s Foil'!$C$4:$U$87,U$1-2,FALSE)</f>
        <v>np</v>
      </c>
      <c r="V18" s="4">
        <f t="shared" si="12"/>
        <v>23</v>
      </c>
      <c r="W18" s="5">
        <f>IF(OR('[2]Men's Epée'!$A$3=1,'[2]Men's Epée'!$W$3=TRUE),IF(OR(V18&gt;='Men''s Epée'!$A$3,ISNUMBER(V18)=FALSE),0,VLOOKUP(V18,PointTable,W$3,TRUE)),0)</f>
        <v>385</v>
      </c>
      <c r="X18" s="4">
        <f>VLOOKUP($C18,'[2]Men''s Foil'!$C$4:$U$87,X$1-2,FALSE)</f>
        <v>23</v>
      </c>
      <c r="Y18" s="4" t="str">
        <f t="shared" si="13"/>
        <v>np</v>
      </c>
      <c r="Z18" s="5">
        <f>IF(OR(Y18&gt;='Men''s Epée'!$A$3,ISNUMBER(Y18)=FALSE),0,VLOOKUP(Y18,PointTable,Z$3,TRUE))</f>
        <v>0</v>
      </c>
      <c r="AA18" s="4" t="str">
        <f>VLOOKUP($C18,'[2]Men''s Foil'!$C$4:$U$87,AA$1-2,FALSE)</f>
        <v>np</v>
      </c>
      <c r="AB18" s="52"/>
      <c r="AE18" s="54"/>
      <c r="AG18" s="25">
        <f t="shared" si="1"/>
        <v>320</v>
      </c>
      <c r="AH18" s="25">
        <f t="shared" si="2"/>
        <v>0</v>
      </c>
      <c r="AI18" s="25">
        <f t="shared" si="3"/>
        <v>0</v>
      </c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385</v>
      </c>
      <c r="AN18" s="25">
        <f t="shared" si="8"/>
        <v>0</v>
      </c>
      <c r="AO18" s="25">
        <f>IF(OR('[2]Men''s Epée'!$A$3=1,AB18&gt;0),ABS(AB18),0)</f>
        <v>0</v>
      </c>
      <c r="AP18" s="25">
        <f>IF(OR('[2]Men''s Epée'!$A$3=1,AC18&gt;0),ABS(AC18),0)</f>
        <v>0</v>
      </c>
      <c r="AQ18" s="25">
        <f>IF(OR('[2]Men''s Epée'!$A$3=1,AD18&gt;0),ABS(AD18),0)</f>
        <v>0</v>
      </c>
      <c r="AR18" s="25">
        <f>IF(OR('[2]Men''s Epée'!$A$3=1,AE18&gt;0),ABS(AE18),0)</f>
        <v>0</v>
      </c>
      <c r="AT18" s="25">
        <f>IF('Men''s Epée'!AG$3=TRUE,I18,0)</f>
        <v>320</v>
      </c>
      <c r="AU18" s="25">
        <f>IF('Men''s Epée'!AH$3=TRUE,K18,0)</f>
        <v>0</v>
      </c>
      <c r="AV18" s="25">
        <f>IF('Men''s Epée'!AI$3=TRUE,M18,0)</f>
        <v>0</v>
      </c>
      <c r="AW18" s="25">
        <f>IF('Men''s Epée'!AJ$3=TRUE,O18,0)</f>
        <v>0</v>
      </c>
      <c r="AX18" s="25">
        <f>IF('[2]Men''s Epée'!$U$3=TRUE,Q18,0)</f>
        <v>0</v>
      </c>
      <c r="AY18" s="25">
        <f>IF('[2]Men''s Epée'!$V$3=TRUE,T18,0)</f>
        <v>0</v>
      </c>
      <c r="AZ18" s="25">
        <f>IF('[2]Men''s Epée'!$W$3=TRUE,W18,0)</f>
        <v>0</v>
      </c>
      <c r="BA18" s="25">
        <f t="shared" si="9"/>
        <v>0</v>
      </c>
      <c r="BB18" s="55">
        <f t="shared" si="14"/>
        <v>0</v>
      </c>
      <c r="BC18" s="55">
        <f t="shared" si="15"/>
        <v>0</v>
      </c>
      <c r="BD18" s="55">
        <f t="shared" si="16"/>
        <v>0</v>
      </c>
      <c r="BE18" s="55">
        <f t="shared" si="17"/>
        <v>0</v>
      </c>
      <c r="BF18" s="25">
        <f t="shared" si="18"/>
        <v>320</v>
      </c>
    </row>
    <row r="19" spans="1:58" ht="13.5" customHeight="1">
      <c r="A19" s="19" t="str">
        <f t="shared" si="0"/>
        <v>16</v>
      </c>
      <c r="B19" s="19">
        <f t="shared" si="19"/>
      </c>
      <c r="C19" s="37" t="s">
        <v>105</v>
      </c>
      <c r="D19" s="25">
        <v>1984</v>
      </c>
      <c r="E19" s="21">
        <f>ROUND(F19+IF('[2]Men''s Epée'!$A$3=1,G19,0)+LARGE($AG19:$AR19,1)+LARGE($AG19:$AR19,2)+LARGE($AG19:$AR19,3)+LARGE($AG19:$AR19,4),0)</f>
        <v>680</v>
      </c>
      <c r="F19" s="22"/>
      <c r="G19" s="23"/>
      <c r="H19" s="23">
        <v>18</v>
      </c>
      <c r="I19" s="24">
        <f>IF(OR('[2]Men''s Epée'!$A$3=1,'Men''s Epée'!$AG$3=TRUE),IF(OR(H19&gt;=33,ISNUMBER(H19)=FALSE),0,VLOOKUP(H19,PointTable,I$3,TRUE)),0)</f>
        <v>209</v>
      </c>
      <c r="J19" s="23">
        <v>27</v>
      </c>
      <c r="K19" s="24">
        <f>IF(OR('[2]Men''s Epée'!$A$3=1,'Men''s Epée'!$AH$3=TRUE),IF(OR(J19&gt;=33,ISNUMBER(J19)=FALSE),0,VLOOKUP(J19,PointTable,K$3,TRUE)),0)</f>
        <v>170</v>
      </c>
      <c r="L19" s="23">
        <v>15</v>
      </c>
      <c r="M19" s="24">
        <f>IF(OR('[2]Men''s Epée'!$A$3=1,'Men''s Epée'!$AI$3=TRUE),IF(OR(L19&gt;=33,ISNUMBER(L19)=FALSE),0,VLOOKUP(L19,PointTable,M$3,TRUE)),0)</f>
        <v>301</v>
      </c>
      <c r="N19" s="23" t="s">
        <v>8</v>
      </c>
      <c r="O19" s="24">
        <f>IF(OR('[2]Men''s Epée'!$A$3=1,'Men''s Epée'!$AJ$3=TRUE),IF(OR(N19&gt;=33,ISNUMBER(N19)=FALSE),0,VLOOKUP(N19,PointTable,O$3,TRUE)),0)</f>
        <v>0</v>
      </c>
      <c r="P19" s="4" t="str">
        <f t="shared" si="10"/>
        <v>np</v>
      </c>
      <c r="Q19" s="5">
        <f>IF(OR('[2]Men's Epée'!$A$3=1,'[2]Men's Epée'!$U$3=TRUE),IF(OR(P19&gt;='Men''s Epée'!$A$3,ISNUMBER(P19)=FALSE),0,VLOOKUP(P19,PointTable,Q$3,TRUE)),0)</f>
        <v>0</v>
      </c>
      <c r="R19" s="4" t="e">
        <f>VLOOKUP($C19,'[2]Men''s Foil'!$C$4:$U$87,R$1-2,FALSE)</f>
        <v>#N/A</v>
      </c>
      <c r="S19" s="4" t="str">
        <f t="shared" si="11"/>
        <v>np</v>
      </c>
      <c r="T19" s="5">
        <f>IF(OR('[2]Men's Epée'!$A$3=1,'[2]Men's Epée'!$V$3=TRUE),IF(OR(S19&gt;='Men''s Epée'!$A$3,ISNUMBER(S19)=FALSE),0,VLOOKUP(S19,PointTable,T$3,TRUE)),0)</f>
        <v>0</v>
      </c>
      <c r="U19" s="4" t="e">
        <f>VLOOKUP($C19,'[2]Men''s Foil'!$C$4:$U$87,U$1-2,FALSE)</f>
        <v>#N/A</v>
      </c>
      <c r="V19" s="4" t="str">
        <f t="shared" si="12"/>
        <v>np</v>
      </c>
      <c r="W19" s="5">
        <f>IF(OR('[2]Men's Epée'!$A$3=1,'[2]Men's Epée'!$W$3=TRUE),IF(OR(V19&gt;='Men''s Epée'!$A$3,ISNUMBER(V19)=FALSE),0,VLOOKUP(V19,PointTable,W$3,TRUE)),0)</f>
        <v>0</v>
      </c>
      <c r="X19" s="4" t="e">
        <f>VLOOKUP($C19,'[2]Men''s Foil'!$C$4:$U$87,X$1-2,FALSE)</f>
        <v>#N/A</v>
      </c>
      <c r="Y19" s="4" t="str">
        <f t="shared" si="13"/>
        <v>np</v>
      </c>
      <c r="Z19" s="5">
        <f>IF(OR(Y19&gt;='Men''s Epée'!$A$3,ISNUMBER(Y19)=FALSE),0,VLOOKUP(Y19,PointTable,Z$3,TRUE))</f>
        <v>0</v>
      </c>
      <c r="AA19" s="4" t="e">
        <f>VLOOKUP($C19,'[2]Men''s Foil'!$C$4:$U$87,AA$1-2,FALSE)</f>
        <v>#N/A</v>
      </c>
      <c r="AB19" s="52"/>
      <c r="AE19" s="54"/>
      <c r="AG19" s="25">
        <f t="shared" si="1"/>
        <v>209</v>
      </c>
      <c r="AH19" s="25">
        <f t="shared" si="2"/>
        <v>170</v>
      </c>
      <c r="AI19" s="25">
        <f t="shared" si="3"/>
        <v>301</v>
      </c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>IF(OR('[2]Men''s Epée'!$A$3=1,AB19&gt;0),ABS(AB19),0)</f>
        <v>0</v>
      </c>
      <c r="AP19" s="25">
        <f>IF(OR('[2]Men''s Epée'!$A$3=1,AC19&gt;0),ABS(AC19),0)</f>
        <v>0</v>
      </c>
      <c r="AQ19" s="25">
        <f>IF(OR('[2]Men''s Epée'!$A$3=1,AD19&gt;0),ABS(AD19),0)</f>
        <v>0</v>
      </c>
      <c r="AR19" s="25">
        <f>IF(OR('[2]Men''s Epée'!$A$3=1,AE19&gt;0),ABS(AE19),0)</f>
        <v>0</v>
      </c>
      <c r="AT19" s="25">
        <f>IF('Men''s Epée'!AG$3=TRUE,I19,0)</f>
        <v>209</v>
      </c>
      <c r="AU19" s="25">
        <f>IF('Men''s Epée'!AH$3=TRUE,K19,0)</f>
        <v>0</v>
      </c>
      <c r="AV19" s="25">
        <f>IF('Men''s Epée'!AI$3=TRUE,M19,0)</f>
        <v>0</v>
      </c>
      <c r="AW19" s="25">
        <f>IF('Men''s Epée'!AJ$3=TRUE,O19,0)</f>
        <v>0</v>
      </c>
      <c r="AX19" s="25">
        <f>IF('[2]Men''s Epée'!$U$3=TRUE,Q19,0)</f>
        <v>0</v>
      </c>
      <c r="AY19" s="25">
        <f>IF('[2]Men''s Epée'!$V$3=TRUE,T19,0)</f>
        <v>0</v>
      </c>
      <c r="AZ19" s="25">
        <f>IF('[2]Men''s Epée'!$W$3=TRUE,W19,0)</f>
        <v>0</v>
      </c>
      <c r="BA19" s="25">
        <f t="shared" si="9"/>
        <v>0</v>
      </c>
      <c r="BB19" s="55">
        <f t="shared" si="14"/>
        <v>0</v>
      </c>
      <c r="BC19" s="55">
        <f t="shared" si="15"/>
        <v>0</v>
      </c>
      <c r="BD19" s="55">
        <f t="shared" si="16"/>
        <v>0</v>
      </c>
      <c r="BE19" s="55">
        <f t="shared" si="17"/>
        <v>0</v>
      </c>
      <c r="BF19" s="25">
        <f t="shared" si="18"/>
        <v>209</v>
      </c>
    </row>
    <row r="20" spans="1:58" ht="13.5" customHeight="1">
      <c r="A20" s="19" t="str">
        <f t="shared" si="0"/>
        <v>17</v>
      </c>
      <c r="B20" s="19">
        <f t="shared" si="19"/>
      </c>
      <c r="C20" s="37" t="s">
        <v>110</v>
      </c>
      <c r="D20" s="25">
        <v>1983</v>
      </c>
      <c r="E20" s="21">
        <f>ROUND(F20+IF('[2]Men''s Epée'!$A$3=1,G20,0)+LARGE($AG20:$AR20,1)+LARGE($AG20:$AR20,2)+LARGE($AG20:$AR20,3)+LARGE($AG20:$AR20,4),0)</f>
        <v>638</v>
      </c>
      <c r="F20" s="22"/>
      <c r="G20" s="23"/>
      <c r="H20" s="23" t="s">
        <v>8</v>
      </c>
      <c r="I20" s="24">
        <f>IF(OR('[2]Men''s Epée'!$A$3=1,'Men''s Epée'!$AG$3=TRUE),IF(OR(H20&gt;=33,ISNUMBER(H20)=FALSE),0,VLOOKUP(H20,PointTable,I$3,TRUE)),0)</f>
        <v>0</v>
      </c>
      <c r="J20" s="23" t="s">
        <v>8</v>
      </c>
      <c r="K20" s="24">
        <f>IF(OR('[2]Men''s Epée'!$A$3=1,'Men''s Epée'!$AH$3=TRUE),IF(OR(J20&gt;=33,ISNUMBER(J20)=FALSE),0,VLOOKUP(J20,PointTable,K$3,TRUE)),0)</f>
        <v>0</v>
      </c>
      <c r="L20" s="23">
        <v>23</v>
      </c>
      <c r="M20" s="24">
        <f>IF(OR('[2]Men''s Epée'!$A$3=1,'Men''s Epée'!$AI$3=TRUE),IF(OR(L20&gt;=33,ISNUMBER(L20)=FALSE),0,VLOOKUP(L20,PointTable,M$3,TRUE)),0)</f>
        <v>204</v>
      </c>
      <c r="N20" s="23">
        <v>23</v>
      </c>
      <c r="O20" s="24">
        <f>IF(OR('[2]Men''s Epée'!$A$3=1,'Men''s Epée'!$AJ$3=TRUE),IF(OR(N20&gt;=33,ISNUMBER(N20)=FALSE),0,VLOOKUP(N20,PointTable,O$3,TRUE)),0)</f>
        <v>204</v>
      </c>
      <c r="P20" s="4" t="str">
        <f>IF(ISERROR(R20),"np",R20)</f>
        <v>np</v>
      </c>
      <c r="Q20" s="5">
        <f>IF(OR('[2]Men's Epée'!$A$3=1,'[2]Men's Epée'!$U$3=TRUE),IF(OR(P20&gt;='Men''s Epée'!$A$3,ISNUMBER(P20)=FALSE),0,VLOOKUP(P20,PointTable,Q$3,TRUE)),0)</f>
        <v>0</v>
      </c>
      <c r="R20" s="4" t="str">
        <f>VLOOKUP($C20,'[2]Men''s Foil'!$C$4:$U$87,R$1-2,FALSE)</f>
        <v>np</v>
      </c>
      <c r="S20" s="4" t="str">
        <f>IF(ISERROR(U20),"np",U20)</f>
        <v>np</v>
      </c>
      <c r="T20" s="5">
        <f>IF(OR('[2]Men's Epée'!$A$3=1,'[2]Men's Epée'!$V$3=TRUE),IF(OR(S20&gt;='Men''s Epée'!$A$3,ISNUMBER(S20)=FALSE),0,VLOOKUP(S20,PointTable,T$3,TRUE)),0)</f>
        <v>0</v>
      </c>
      <c r="U20" s="4" t="str">
        <f>VLOOKUP($C20,'[2]Men''s Foil'!$C$4:$U$87,U$1-2,FALSE)</f>
        <v>np</v>
      </c>
      <c r="V20" s="4">
        <f>IF(ISERROR(X20),"np",X20)</f>
        <v>42</v>
      </c>
      <c r="W20" s="5">
        <f>IF(OR('[2]Men's Epée'!$A$3=1,'[2]Men's Epée'!$W$3=TRUE),IF(OR(V20&gt;='Men''s Epée'!$A$3,ISNUMBER(V20)=FALSE),0,VLOOKUP(V20,PointTable,W$3,TRUE)),0)</f>
        <v>230</v>
      </c>
      <c r="X20" s="4">
        <f>VLOOKUP($C20,'[2]Men''s Foil'!$C$4:$U$87,X$1-2,FALSE)</f>
        <v>42</v>
      </c>
      <c r="Y20" s="4" t="str">
        <f>IF(ISERROR(AA20),"np",AA20)</f>
        <v>np</v>
      </c>
      <c r="Z20" s="5">
        <f>IF(OR(Y20&gt;='Men''s Epée'!$A$3,ISNUMBER(Y20)=FALSE),0,VLOOKUP(Y20,PointTable,Z$3,TRUE))</f>
        <v>0</v>
      </c>
      <c r="AA20" s="4" t="str">
        <f>VLOOKUP($C20,'[2]Men''s Foil'!$C$4:$U$87,AA$1-2,FALSE)</f>
        <v>np</v>
      </c>
      <c r="AB20" s="52"/>
      <c r="AE20" s="54"/>
      <c r="AG20" s="25">
        <f t="shared" si="1"/>
        <v>0</v>
      </c>
      <c r="AH20" s="25">
        <f t="shared" si="2"/>
        <v>0</v>
      </c>
      <c r="AI20" s="25">
        <f t="shared" si="3"/>
        <v>204</v>
      </c>
      <c r="AJ20" s="25">
        <f t="shared" si="4"/>
        <v>204</v>
      </c>
      <c r="AK20" s="25">
        <f t="shared" si="5"/>
        <v>0</v>
      </c>
      <c r="AL20" s="25">
        <f t="shared" si="6"/>
        <v>0</v>
      </c>
      <c r="AM20" s="25">
        <f t="shared" si="7"/>
        <v>230</v>
      </c>
      <c r="AN20" s="25">
        <f t="shared" si="8"/>
        <v>0</v>
      </c>
      <c r="AO20" s="25">
        <f>IF(OR('[2]Men''s Epée'!$A$3=1,AB20&gt;0),ABS(AB20),0)</f>
        <v>0</v>
      </c>
      <c r="AP20" s="25">
        <f>IF(OR('[2]Men''s Epée'!$A$3=1,AC20&gt;0),ABS(AC20),0)</f>
        <v>0</v>
      </c>
      <c r="AQ20" s="25">
        <f>IF(OR('[2]Men''s Epée'!$A$3=1,AD20&gt;0),ABS(AD20),0)</f>
        <v>0</v>
      </c>
      <c r="AR20" s="25">
        <f>IF(OR('[2]Men''s Epée'!$A$3=1,AE20&gt;0),ABS(AE20),0)</f>
        <v>0</v>
      </c>
      <c r="AT20" s="25">
        <f>IF('Men''s Epée'!AG$3=TRUE,I20,0)</f>
        <v>0</v>
      </c>
      <c r="AU20" s="25">
        <f>IF('Men''s Epée'!AH$3=TRUE,K20,0)</f>
        <v>0</v>
      </c>
      <c r="AV20" s="25">
        <f>IF('Men''s Epée'!AI$3=TRUE,M20,0)</f>
        <v>0</v>
      </c>
      <c r="AW20" s="25">
        <f>IF('Men''s Epée'!AJ$3=TRUE,O20,0)</f>
        <v>0</v>
      </c>
      <c r="AX20" s="25">
        <f>IF('[2]Men''s Epée'!$U$3=TRUE,Q20,0)</f>
        <v>0</v>
      </c>
      <c r="AY20" s="25">
        <f>IF('[2]Men''s Epée'!$V$3=TRUE,T20,0)</f>
        <v>0</v>
      </c>
      <c r="AZ20" s="25">
        <f>IF('[2]Men''s Epée'!$W$3=TRUE,W20,0)</f>
        <v>0</v>
      </c>
      <c r="BA20" s="25">
        <f t="shared" si="9"/>
        <v>0</v>
      </c>
      <c r="BB20" s="55">
        <f t="shared" si="14"/>
        <v>0</v>
      </c>
      <c r="BC20" s="55">
        <f t="shared" si="15"/>
        <v>0</v>
      </c>
      <c r="BD20" s="55">
        <f t="shared" si="16"/>
        <v>0</v>
      </c>
      <c r="BE20" s="55">
        <f t="shared" si="17"/>
        <v>0</v>
      </c>
      <c r="BF20" s="25">
        <f t="shared" si="18"/>
        <v>0</v>
      </c>
    </row>
    <row r="21" spans="1:58" ht="13.5" customHeight="1">
      <c r="A21" s="19" t="str">
        <f t="shared" si="0"/>
        <v>18</v>
      </c>
      <c r="B21" s="19">
        <f t="shared" si="19"/>
      </c>
      <c r="C21" s="37" t="s">
        <v>115</v>
      </c>
      <c r="D21" s="25">
        <v>1984</v>
      </c>
      <c r="E21" s="21">
        <f>ROUND(F21+IF('[2]Men''s Epée'!$A$3=1,G21,0)+LARGE($AG21:$AR21,1)+LARGE($AG21:$AR21,2)+LARGE($AG21:$AR21,3)+LARGE($AG21:$AR21,4),0)</f>
        <v>603</v>
      </c>
      <c r="F21" s="22"/>
      <c r="G21" s="23"/>
      <c r="H21" s="23">
        <v>16</v>
      </c>
      <c r="I21" s="24">
        <f>IF(OR('[2]Men''s Epée'!$A$3=1,'Men''s Epée'!$AG$3=TRUE),IF(OR(H21&gt;=33,ISNUMBER(H21)=FALSE),0,VLOOKUP(H21,PointTable,I$3,TRUE)),0)</f>
        <v>300</v>
      </c>
      <c r="J21" s="23" t="s">
        <v>8</v>
      </c>
      <c r="K21" s="24">
        <f>IF(OR('[2]Men''s Epée'!$A$3=1,'Men''s Epée'!$AH$3=TRUE),IF(OR(J21&gt;=33,ISNUMBER(J21)=FALSE),0,VLOOKUP(J21,PointTable,K$3,TRUE)),0)</f>
        <v>0</v>
      </c>
      <c r="L21" s="23" t="s">
        <v>8</v>
      </c>
      <c r="M21" s="24">
        <f>IF(OR('[2]Men''s Epée'!$A$3=1,'Men''s Epée'!$AI$3=TRUE),IF(OR(L21&gt;=33,ISNUMBER(L21)=FALSE),0,VLOOKUP(L21,PointTable,M$3,TRUE)),0)</f>
        <v>0</v>
      </c>
      <c r="N21" s="23">
        <v>13</v>
      </c>
      <c r="O21" s="24">
        <f>IF(OR('[2]Men''s Epée'!$A$3=1,'Men''s Epée'!$AJ$3=TRUE),IF(OR(N21&gt;=33,ISNUMBER(N21)=FALSE),0,VLOOKUP(N21,PointTable,O$3,TRUE)),0)</f>
        <v>303</v>
      </c>
      <c r="P21" s="4" t="str">
        <f t="shared" si="10"/>
        <v>np</v>
      </c>
      <c r="Q21" s="5">
        <f>IF(OR('[2]Men's Epée'!$A$3=1,'[2]Men's Epée'!$U$3=TRUE),IF(OR(P21&gt;='Men''s Epée'!$A$3,ISNUMBER(P21)=FALSE),0,VLOOKUP(P21,PointTable,Q$3,TRUE)),0)</f>
        <v>0</v>
      </c>
      <c r="R21" s="4" t="e">
        <f>VLOOKUP($C21,'[2]Men''s Foil'!$C$4:$U$87,R$1-2,FALSE)</f>
        <v>#N/A</v>
      </c>
      <c r="S21" s="4" t="str">
        <f t="shared" si="11"/>
        <v>np</v>
      </c>
      <c r="T21" s="5">
        <f>IF(OR('[2]Men's Epée'!$A$3=1,'[2]Men's Epée'!$V$3=TRUE),IF(OR(S21&gt;='Men''s Epée'!$A$3,ISNUMBER(S21)=FALSE),0,VLOOKUP(S21,PointTable,T$3,TRUE)),0)</f>
        <v>0</v>
      </c>
      <c r="U21" s="4" t="e">
        <f>VLOOKUP($C21,'[2]Men''s Foil'!$C$4:$U$87,U$1-2,FALSE)</f>
        <v>#N/A</v>
      </c>
      <c r="V21" s="4" t="str">
        <f t="shared" si="12"/>
        <v>np</v>
      </c>
      <c r="W21" s="5">
        <f>IF(OR('[2]Men's Epée'!$A$3=1,'[2]Men's Epée'!$W$3=TRUE),IF(OR(V21&gt;='Men''s Epée'!$A$3,ISNUMBER(V21)=FALSE),0,VLOOKUP(V21,PointTable,W$3,TRUE)),0)</f>
        <v>0</v>
      </c>
      <c r="X21" s="4" t="e">
        <f>VLOOKUP($C21,'[2]Men''s Foil'!$C$4:$U$87,X$1-2,FALSE)</f>
        <v>#N/A</v>
      </c>
      <c r="Y21" s="4" t="str">
        <f t="shared" si="13"/>
        <v>np</v>
      </c>
      <c r="Z21" s="5">
        <f>IF(OR(Y21&gt;='Men''s Epée'!$A$3,ISNUMBER(Y21)=FALSE),0,VLOOKUP(Y21,PointTable,Z$3,TRUE))</f>
        <v>0</v>
      </c>
      <c r="AA21" s="4" t="e">
        <f>VLOOKUP($C21,'[2]Men''s Foil'!$C$4:$U$87,AA$1-2,FALSE)</f>
        <v>#N/A</v>
      </c>
      <c r="AB21" s="52"/>
      <c r="AE21" s="54"/>
      <c r="AG21" s="25">
        <f t="shared" si="1"/>
        <v>300</v>
      </c>
      <c r="AH21" s="25">
        <f t="shared" si="2"/>
        <v>0</v>
      </c>
      <c r="AI21" s="25">
        <f t="shared" si="3"/>
        <v>0</v>
      </c>
      <c r="AJ21" s="25">
        <f t="shared" si="4"/>
        <v>303</v>
      </c>
      <c r="AK21" s="25">
        <f t="shared" si="5"/>
        <v>0</v>
      </c>
      <c r="AL21" s="25">
        <f t="shared" si="6"/>
        <v>0</v>
      </c>
      <c r="AM21" s="25">
        <f t="shared" si="7"/>
        <v>0</v>
      </c>
      <c r="AN21" s="25">
        <f t="shared" si="8"/>
        <v>0</v>
      </c>
      <c r="AO21" s="25">
        <f>IF(OR('[2]Men''s Epée'!$A$3=1,AB21&gt;0),ABS(AB21),0)</f>
        <v>0</v>
      </c>
      <c r="AP21" s="25">
        <f>IF(OR('[2]Men''s Epée'!$A$3=1,AC21&gt;0),ABS(AC21),0)</f>
        <v>0</v>
      </c>
      <c r="AQ21" s="25">
        <f>IF(OR('[2]Men''s Epée'!$A$3=1,AD21&gt;0),ABS(AD21),0)</f>
        <v>0</v>
      </c>
      <c r="AR21" s="25">
        <f>IF(OR('[2]Men''s Epée'!$A$3=1,AE21&gt;0),ABS(AE21),0)</f>
        <v>0</v>
      </c>
      <c r="AT21" s="25">
        <f>IF('Men''s Epée'!AG$3=TRUE,I21,0)</f>
        <v>300</v>
      </c>
      <c r="AU21" s="25">
        <f>IF('Men''s Epée'!AH$3=TRUE,K21,0)</f>
        <v>0</v>
      </c>
      <c r="AV21" s="25">
        <f>IF('Men''s Epée'!AI$3=TRUE,M21,0)</f>
        <v>0</v>
      </c>
      <c r="AW21" s="25">
        <f>IF('Men''s Epée'!AJ$3=TRUE,O21,0)</f>
        <v>0</v>
      </c>
      <c r="AX21" s="25">
        <f>IF('[2]Men''s Epée'!$U$3=TRUE,Q21,0)</f>
        <v>0</v>
      </c>
      <c r="AY21" s="25">
        <f>IF('[2]Men''s Epée'!$V$3=TRUE,T21,0)</f>
        <v>0</v>
      </c>
      <c r="AZ21" s="25">
        <f>IF('[2]Men''s Epée'!$W$3=TRUE,W21,0)</f>
        <v>0</v>
      </c>
      <c r="BA21" s="25">
        <f t="shared" si="9"/>
        <v>0</v>
      </c>
      <c r="BB21" s="55">
        <f t="shared" si="14"/>
        <v>0</v>
      </c>
      <c r="BC21" s="55">
        <f t="shared" si="15"/>
        <v>0</v>
      </c>
      <c r="BD21" s="55">
        <f t="shared" si="16"/>
        <v>0</v>
      </c>
      <c r="BE21" s="55">
        <f t="shared" si="17"/>
        <v>0</v>
      </c>
      <c r="BF21" s="25">
        <f t="shared" si="18"/>
        <v>300</v>
      </c>
    </row>
    <row r="22" spans="1:58" ht="13.5" customHeight="1">
      <c r="A22" s="19" t="str">
        <f t="shared" si="0"/>
        <v>19</v>
      </c>
      <c r="B22" s="19">
        <f t="shared" si="19"/>
      </c>
      <c r="C22" s="37" t="s">
        <v>17</v>
      </c>
      <c r="D22" s="25">
        <v>1984</v>
      </c>
      <c r="E22" s="21">
        <f>ROUND(F22+IF('[2]Men''s Epée'!$A$3=1,G22,0)+LARGE($AG22:$AR22,1)+LARGE($AG22:$AR22,2)+LARGE($AG22:$AR22,3)+LARGE($AG22:$AR22,4),0)</f>
        <v>583</v>
      </c>
      <c r="F22" s="22"/>
      <c r="G22" s="23"/>
      <c r="H22" s="23" t="s">
        <v>8</v>
      </c>
      <c r="I22" s="24">
        <f>IF(OR('[2]Men''s Epée'!$A$3=1,'Men''s Epée'!$AG$3=TRUE),IF(OR(H22&gt;=33,ISNUMBER(H22)=FALSE),0,VLOOKUP(H22,PointTable,I$3,TRUE)),0)</f>
        <v>0</v>
      </c>
      <c r="J22" s="23">
        <v>13</v>
      </c>
      <c r="K22" s="24">
        <f>IF(OR('[2]Men''s Epée'!$A$3=1,'Men''s Epée'!$AH$3=TRUE),IF(OR(J22&gt;=33,ISNUMBER(J22)=FALSE),0,VLOOKUP(J22,PointTable,K$3,TRUE)),0)</f>
        <v>303</v>
      </c>
      <c r="L22" s="23" t="s">
        <v>8</v>
      </c>
      <c r="M22" s="24">
        <f>IF(OR('[2]Men''s Epée'!$A$3=1,'Men''s Epée'!$AI$3=TRUE),IF(OR(L22&gt;=33,ISNUMBER(L22)=FALSE),0,VLOOKUP(L22,PointTable,M$3,TRUE)),0)</f>
        <v>0</v>
      </c>
      <c r="N22" s="23" t="s">
        <v>8</v>
      </c>
      <c r="O22" s="24">
        <f>IF(OR('[2]Men''s Epée'!$A$3=1,'Men''s Epée'!$AJ$3=TRUE),IF(OR(N22&gt;=33,ISNUMBER(N22)=FALSE),0,VLOOKUP(N22,PointTable,O$3,TRUE)),0)</f>
        <v>0</v>
      </c>
      <c r="P22" s="4">
        <f t="shared" si="10"/>
        <v>32</v>
      </c>
      <c r="Q22" s="5">
        <f>IF(OR('[2]Men's Epée'!$A$3=1,'[2]Men's Epée'!$U$3=TRUE),IF(OR(P22&gt;='Men''s Epée'!$A$3,ISNUMBER(P22)=FALSE),0,VLOOKUP(P22,PointTable,Q$3,TRUE)),0)</f>
        <v>280</v>
      </c>
      <c r="R22" s="4">
        <f>VLOOKUP($C22,'[2]Men''s Foil'!$C$4:$U$87,R$1-2,FALSE)</f>
        <v>32</v>
      </c>
      <c r="S22" s="4" t="str">
        <f t="shared" si="11"/>
        <v>np</v>
      </c>
      <c r="T22" s="5">
        <f>IF(OR('[2]Men's Epée'!$A$3=1,'[2]Men's Epée'!$V$3=TRUE),IF(OR(S22&gt;='Men''s Epée'!$A$3,ISNUMBER(S22)=FALSE),0,VLOOKUP(S22,PointTable,T$3,TRUE)),0)</f>
        <v>0</v>
      </c>
      <c r="U22" s="4" t="str">
        <f>VLOOKUP($C22,'[2]Men''s Foil'!$C$4:$U$87,U$1-2,FALSE)</f>
        <v>np</v>
      </c>
      <c r="V22" s="4" t="str">
        <f t="shared" si="12"/>
        <v>np</v>
      </c>
      <c r="W22" s="5">
        <f>IF(OR('[2]Men's Epée'!$A$3=1,'[2]Men's Epée'!$W$3=TRUE),IF(OR(V22&gt;='Men''s Epée'!$A$3,ISNUMBER(V22)=FALSE),0,VLOOKUP(V22,PointTable,W$3,TRUE)),0)</f>
        <v>0</v>
      </c>
      <c r="X22" s="4" t="str">
        <f>VLOOKUP($C22,'[2]Men''s Foil'!$C$4:$U$87,X$1-2,FALSE)</f>
        <v>np</v>
      </c>
      <c r="Y22" s="4" t="str">
        <f t="shared" si="13"/>
        <v>np</v>
      </c>
      <c r="Z22" s="5">
        <f>IF(OR(Y22&gt;='Men''s Epée'!$A$3,ISNUMBER(Y22)=FALSE),0,VLOOKUP(Y22,PointTable,Z$3,TRUE))</f>
        <v>0</v>
      </c>
      <c r="AA22" s="4" t="str">
        <f>VLOOKUP($C22,'[2]Men''s Foil'!$C$4:$U$87,AA$1-2,FALSE)</f>
        <v>np</v>
      </c>
      <c r="AB22" s="52"/>
      <c r="AE22" s="54"/>
      <c r="AG22" s="25">
        <f t="shared" si="1"/>
        <v>0</v>
      </c>
      <c r="AH22" s="25">
        <f t="shared" si="2"/>
        <v>303</v>
      </c>
      <c r="AI22" s="25">
        <f t="shared" si="3"/>
        <v>0</v>
      </c>
      <c r="AJ22" s="25">
        <f t="shared" si="4"/>
        <v>0</v>
      </c>
      <c r="AK22" s="25">
        <f t="shared" si="5"/>
        <v>280</v>
      </c>
      <c r="AL22" s="25">
        <f t="shared" si="6"/>
        <v>0</v>
      </c>
      <c r="AM22" s="25">
        <f t="shared" si="7"/>
        <v>0</v>
      </c>
      <c r="AN22" s="25">
        <f t="shared" si="8"/>
        <v>0</v>
      </c>
      <c r="AO22" s="25">
        <f>IF(OR('[2]Men''s Epée'!$A$3=1,AB22&gt;0),ABS(AB22),0)</f>
        <v>0</v>
      </c>
      <c r="AP22" s="25">
        <f>IF(OR('[2]Men''s Epée'!$A$3=1,AC22&gt;0),ABS(AC22),0)</f>
        <v>0</v>
      </c>
      <c r="AQ22" s="25">
        <f>IF(OR('[2]Men''s Epée'!$A$3=1,AD22&gt;0),ABS(AD22),0)</f>
        <v>0</v>
      </c>
      <c r="AR22" s="25">
        <f>IF(OR('[2]Men''s Epée'!$A$3=1,AE22&gt;0),ABS(AE22),0)</f>
        <v>0</v>
      </c>
      <c r="AT22" s="25">
        <f>IF('Men''s Epée'!AG$3=TRUE,I22,0)</f>
        <v>0</v>
      </c>
      <c r="AU22" s="25">
        <f>IF('Men''s Epée'!AH$3=TRUE,K22,0)</f>
        <v>0</v>
      </c>
      <c r="AV22" s="25">
        <f>IF('Men''s Epée'!AI$3=TRUE,M22,0)</f>
        <v>0</v>
      </c>
      <c r="AW22" s="25">
        <f>IF('Men''s Epée'!AJ$3=TRUE,O22,0)</f>
        <v>0</v>
      </c>
      <c r="AX22" s="25">
        <f>IF('[2]Men''s Epée'!$U$3=TRUE,Q22,0)</f>
        <v>0</v>
      </c>
      <c r="AY22" s="25">
        <f>IF('[2]Men''s Epée'!$V$3=TRUE,T22,0)</f>
        <v>0</v>
      </c>
      <c r="AZ22" s="25">
        <f>IF('[2]Men''s Epée'!$W$3=TRUE,W22,0)</f>
        <v>0</v>
      </c>
      <c r="BA22" s="25">
        <f t="shared" si="9"/>
        <v>0</v>
      </c>
      <c r="BB22" s="55">
        <f t="shared" si="14"/>
        <v>0</v>
      </c>
      <c r="BC22" s="55">
        <f t="shared" si="15"/>
        <v>0</v>
      </c>
      <c r="BD22" s="55">
        <f t="shared" si="16"/>
        <v>0</v>
      </c>
      <c r="BE22" s="55">
        <f t="shared" si="17"/>
        <v>0</v>
      </c>
      <c r="BF22" s="25">
        <f t="shared" si="18"/>
        <v>0</v>
      </c>
    </row>
    <row r="23" spans="1:58" ht="13.5" customHeight="1">
      <c r="A23" s="19" t="str">
        <f t="shared" si="0"/>
        <v>20</v>
      </c>
      <c r="B23" s="19">
        <f>IF(D23&gt;=CadetCutoff,"#","")</f>
      </c>
      <c r="C23" s="37" t="s">
        <v>116</v>
      </c>
      <c r="D23" s="25">
        <v>1982</v>
      </c>
      <c r="E23" s="21">
        <f>ROUND(F23+IF('[2]Men''s Epée'!$A$3=1,G23,0)+LARGE($AG23:$AR23,1)+LARGE($AG23:$AR23,2)+LARGE($AG23:$AR23,3)+LARGE($AG23:$AR23,4),0)</f>
        <v>535</v>
      </c>
      <c r="F23" s="22"/>
      <c r="G23" s="23"/>
      <c r="H23" s="23">
        <v>32</v>
      </c>
      <c r="I23" s="24">
        <f>IF(OR('[2]Men''s Epée'!$A$3=1,'Men''s Epée'!$AG$3=TRUE),IF(OR(H23&gt;=33,ISNUMBER(H23)=FALSE),0,VLOOKUP(H23,PointTable,I$3,TRUE)),0)</f>
        <v>165</v>
      </c>
      <c r="J23" s="23" t="s">
        <v>8</v>
      </c>
      <c r="K23" s="24">
        <f>IF(OR('[2]Men''s Epée'!$A$3=1,'Men''s Epée'!$AH$3=TRUE),IF(OR(J23&gt;=33,ISNUMBER(J23)=FALSE),0,VLOOKUP(J23,PointTable,K$3,TRUE)),0)</f>
        <v>0</v>
      </c>
      <c r="L23" s="23" t="s">
        <v>8</v>
      </c>
      <c r="M23" s="24">
        <f>IF(OR('[2]Men''s Epée'!$A$3=1,'Men''s Epée'!$AI$3=TRUE),IF(OR(L23&gt;=33,ISNUMBER(L23)=FALSE),0,VLOOKUP(L23,PointTable,M$3,TRUE)),0)</f>
        <v>0</v>
      </c>
      <c r="N23" s="23">
        <v>32</v>
      </c>
      <c r="O23" s="24">
        <f>IF(OR('[2]Men''s Epée'!$A$3=1,'Men''s Epée'!$AJ$3=TRUE),IF(OR(N23&gt;=33,ISNUMBER(N23)=FALSE),0,VLOOKUP(N23,PointTable,O$3,TRUE)),0)</f>
        <v>165</v>
      </c>
      <c r="P23" s="4" t="str">
        <f>IF(ISERROR(R23),"np",R23)</f>
        <v>np</v>
      </c>
      <c r="Q23" s="5">
        <f>IF(OR('[2]Men's Epée'!$A$3=1,'[2]Men's Epée'!$U$3=TRUE),IF(OR(P23&gt;='Men''s Epée'!$A$3,ISNUMBER(P23)=FALSE),0,VLOOKUP(P23,PointTable,Q$3,TRUE)),0)</f>
        <v>0</v>
      </c>
      <c r="R23" s="4" t="str">
        <f>VLOOKUP($C23,'[2]Men''s Foil'!$C$4:$U$87,R$1-2,FALSE)</f>
        <v>np</v>
      </c>
      <c r="S23" s="4" t="str">
        <f>IF(ISERROR(U23),"np",U23)</f>
        <v>np</v>
      </c>
      <c r="T23" s="5">
        <f>IF(OR('[2]Men's Epée'!$A$3=1,'[2]Men's Epée'!$V$3=TRUE),IF(OR(S23&gt;='Men''s Epée'!$A$3,ISNUMBER(S23)=FALSE),0,VLOOKUP(S23,PointTable,T$3,TRUE)),0)</f>
        <v>0</v>
      </c>
      <c r="U23" s="4" t="str">
        <f>VLOOKUP($C23,'[2]Men''s Foil'!$C$4:$U$87,U$1-2,FALSE)</f>
        <v>np</v>
      </c>
      <c r="V23" s="4">
        <f>IF(ISERROR(X23),"np",X23)</f>
        <v>47</v>
      </c>
      <c r="W23" s="5">
        <f>IF(OR('[2]Men's Epée'!$A$3=1,'[2]Men's Epée'!$W$3=TRUE),IF(OR(V23&gt;='Men''s Epée'!$A$3,ISNUMBER(V23)=FALSE),0,VLOOKUP(V23,PointTable,W$3,TRUE)),0)</f>
        <v>205</v>
      </c>
      <c r="X23" s="4">
        <f>VLOOKUP($C23,'[2]Men''s Foil'!$C$4:$U$87,X$1-2,FALSE)</f>
        <v>47</v>
      </c>
      <c r="Y23" s="4" t="str">
        <f>IF(ISERROR(AA23),"np",AA23)</f>
        <v>np</v>
      </c>
      <c r="Z23" s="5">
        <f>IF(OR(Y23&gt;='Men''s Epée'!$A$3,ISNUMBER(Y23)=FALSE),0,VLOOKUP(Y23,PointTable,Z$3,TRUE))</f>
        <v>0</v>
      </c>
      <c r="AA23" s="4" t="str">
        <f>VLOOKUP($C23,'[2]Men''s Foil'!$C$4:$U$87,AA$1-2,FALSE)</f>
        <v>np</v>
      </c>
      <c r="AB23" s="52"/>
      <c r="AE23" s="54"/>
      <c r="AG23" s="25">
        <f t="shared" si="1"/>
        <v>165</v>
      </c>
      <c r="AH23" s="25">
        <f t="shared" si="2"/>
        <v>0</v>
      </c>
      <c r="AI23" s="25">
        <f t="shared" si="3"/>
        <v>0</v>
      </c>
      <c r="AJ23" s="25">
        <f t="shared" si="4"/>
        <v>165</v>
      </c>
      <c r="AK23" s="25">
        <f t="shared" si="5"/>
        <v>0</v>
      </c>
      <c r="AL23" s="25">
        <f t="shared" si="6"/>
        <v>0</v>
      </c>
      <c r="AM23" s="25">
        <f t="shared" si="7"/>
        <v>205</v>
      </c>
      <c r="AN23" s="25">
        <f t="shared" si="8"/>
        <v>0</v>
      </c>
      <c r="AO23" s="25">
        <f>IF(OR('[2]Men''s Epée'!$A$3=1,AB23&gt;0),ABS(AB23),0)</f>
        <v>0</v>
      </c>
      <c r="AP23" s="25">
        <f>IF(OR('[2]Men''s Epée'!$A$3=1,AC23&gt;0),ABS(AC23),0)</f>
        <v>0</v>
      </c>
      <c r="AQ23" s="25">
        <f>IF(OR('[2]Men''s Epée'!$A$3=1,AD23&gt;0),ABS(AD23),0)</f>
        <v>0</v>
      </c>
      <c r="AR23" s="25">
        <f>IF(OR('[2]Men''s Epée'!$A$3=1,AE23&gt;0),ABS(AE23),0)</f>
        <v>0</v>
      </c>
      <c r="AT23" s="25">
        <f>IF('Men''s Epée'!AG$3=TRUE,I23,0)</f>
        <v>165</v>
      </c>
      <c r="AU23" s="25">
        <f>IF('Men''s Epée'!AH$3=TRUE,K23,0)</f>
        <v>0</v>
      </c>
      <c r="AV23" s="25">
        <f>IF('Men''s Epée'!AI$3=TRUE,M23,0)</f>
        <v>0</v>
      </c>
      <c r="AW23" s="25">
        <f>IF('Men''s Epée'!AJ$3=TRUE,O23,0)</f>
        <v>0</v>
      </c>
      <c r="AX23" s="25">
        <f>IF('[2]Men''s Epée'!$U$3=TRUE,Q23,0)</f>
        <v>0</v>
      </c>
      <c r="AY23" s="25">
        <f>IF('[2]Men''s Epée'!$V$3=TRUE,T23,0)</f>
        <v>0</v>
      </c>
      <c r="AZ23" s="25">
        <f>IF('[2]Men''s Epée'!$W$3=TRUE,W23,0)</f>
        <v>0</v>
      </c>
      <c r="BA23" s="25">
        <f t="shared" si="9"/>
        <v>0</v>
      </c>
      <c r="BB23" s="55">
        <f t="shared" si="14"/>
        <v>0</v>
      </c>
      <c r="BC23" s="55">
        <f t="shared" si="15"/>
        <v>0</v>
      </c>
      <c r="BD23" s="55">
        <f t="shared" si="16"/>
        <v>0</v>
      </c>
      <c r="BE23" s="55">
        <f t="shared" si="17"/>
        <v>0</v>
      </c>
      <c r="BF23" s="25">
        <f t="shared" si="18"/>
        <v>165</v>
      </c>
    </row>
    <row r="24" spans="1:58" ht="13.5" customHeight="1">
      <c r="A24" s="19" t="str">
        <f t="shared" si="0"/>
        <v>21</v>
      </c>
      <c r="B24" s="19">
        <f t="shared" si="19"/>
      </c>
      <c r="C24" s="37" t="s">
        <v>140</v>
      </c>
      <c r="D24" s="25">
        <v>1984</v>
      </c>
      <c r="E24" s="21">
        <f>ROUND(F24+IF('[2]Men''s Epée'!$A$3=1,G24,0)+LARGE($AG24:$AR24,1)+LARGE($AG24:$AR24,2)+LARGE($AG24:$AR24,3)+LARGE($AG24:$AR24,4),0)</f>
        <v>524</v>
      </c>
      <c r="F24" s="22"/>
      <c r="G24" s="23"/>
      <c r="H24" s="23">
        <v>9</v>
      </c>
      <c r="I24" s="24">
        <f>IF(OR('[2]Men''s Epée'!$A$3=1,'Men''s Epée'!$AG$3=TRUE),IF(OR(H24&gt;=33,ISNUMBER(H24)=FALSE),0,VLOOKUP(H24,PointTable,I$3,TRUE)),0)</f>
        <v>321</v>
      </c>
      <c r="J24" s="23" t="s">
        <v>8</v>
      </c>
      <c r="K24" s="24">
        <f>IF(OR('[2]Men''s Epée'!$A$3=1,'Men''s Epée'!$AH$3=TRUE),IF(OR(J24&gt;=33,ISNUMBER(J24)=FALSE),0,VLOOKUP(J24,PointTable,K$3,TRUE)),0)</f>
        <v>0</v>
      </c>
      <c r="L24" s="23">
        <v>24</v>
      </c>
      <c r="M24" s="24">
        <f>IF(OR('[2]Men''s Epée'!$A$3=1,'Men''s Epée'!$AI$3=TRUE),IF(OR(L24&gt;=33,ISNUMBER(L24)=FALSE),0,VLOOKUP(L24,PointTable,M$3,TRUE)),0)</f>
        <v>203</v>
      </c>
      <c r="N24" s="23" t="s">
        <v>8</v>
      </c>
      <c r="O24" s="24">
        <f>IF(OR('[2]Men''s Epée'!$A$3=1,'Men''s Epée'!$AJ$3=TRUE),IF(OR(N24&gt;=33,ISNUMBER(N24)=FALSE),0,VLOOKUP(N24,PointTable,O$3,TRUE)),0)</f>
        <v>0</v>
      </c>
      <c r="P24" s="4" t="str">
        <f t="shared" si="10"/>
        <v>np</v>
      </c>
      <c r="Q24" s="5">
        <f>IF(OR('[2]Men's Epée'!$A$3=1,'[2]Men's Epée'!$U$3=TRUE),IF(OR(P24&gt;='Men''s Epée'!$A$3,ISNUMBER(P24)=FALSE),0,VLOOKUP(P24,PointTable,Q$3,TRUE)),0)</f>
        <v>0</v>
      </c>
      <c r="R24" s="4" t="e">
        <f>VLOOKUP($C24,'[2]Men''s Foil'!$C$4:$U$87,R$1-2,FALSE)</f>
        <v>#N/A</v>
      </c>
      <c r="S24" s="4" t="str">
        <f t="shared" si="11"/>
        <v>np</v>
      </c>
      <c r="T24" s="5">
        <f>IF(OR('[2]Men's Epée'!$A$3=1,'[2]Men's Epée'!$V$3=TRUE),IF(OR(S24&gt;='Men''s Epée'!$A$3,ISNUMBER(S24)=FALSE),0,VLOOKUP(S24,PointTable,T$3,TRUE)),0)</f>
        <v>0</v>
      </c>
      <c r="U24" s="4" t="e">
        <f>VLOOKUP($C24,'[2]Men''s Foil'!$C$4:$U$87,U$1-2,FALSE)</f>
        <v>#N/A</v>
      </c>
      <c r="V24" s="4" t="str">
        <f t="shared" si="12"/>
        <v>np</v>
      </c>
      <c r="W24" s="5">
        <f>IF(OR('[2]Men's Epée'!$A$3=1,'[2]Men's Epée'!$W$3=TRUE),IF(OR(V24&gt;='Men''s Epée'!$A$3,ISNUMBER(V24)=FALSE),0,VLOOKUP(V24,PointTable,W$3,TRUE)),0)</f>
        <v>0</v>
      </c>
      <c r="X24" s="4" t="e">
        <f>VLOOKUP($C24,'[2]Men''s Foil'!$C$4:$U$87,X$1-2,FALSE)</f>
        <v>#N/A</v>
      </c>
      <c r="Y24" s="4" t="str">
        <f t="shared" si="13"/>
        <v>np</v>
      </c>
      <c r="Z24" s="5">
        <f>IF(OR(Y24&gt;='Men''s Epée'!$A$3,ISNUMBER(Y24)=FALSE),0,VLOOKUP(Y24,PointTable,Z$3,TRUE))</f>
        <v>0</v>
      </c>
      <c r="AA24" s="4" t="e">
        <f>VLOOKUP($C24,'[2]Men''s Foil'!$C$4:$U$87,AA$1-2,FALSE)</f>
        <v>#N/A</v>
      </c>
      <c r="AB24" s="52"/>
      <c r="AE24" s="54"/>
      <c r="AG24" s="25">
        <f t="shared" si="1"/>
        <v>321</v>
      </c>
      <c r="AH24" s="25">
        <f t="shared" si="2"/>
        <v>0</v>
      </c>
      <c r="AI24" s="25">
        <f t="shared" si="3"/>
        <v>203</v>
      </c>
      <c r="AJ24" s="25">
        <f t="shared" si="4"/>
        <v>0</v>
      </c>
      <c r="AK24" s="25">
        <f t="shared" si="5"/>
        <v>0</v>
      </c>
      <c r="AL24" s="25">
        <f t="shared" si="6"/>
        <v>0</v>
      </c>
      <c r="AM24" s="25">
        <f t="shared" si="7"/>
        <v>0</v>
      </c>
      <c r="AN24" s="25">
        <f t="shared" si="8"/>
        <v>0</v>
      </c>
      <c r="AO24" s="25">
        <f>IF(OR('[2]Men''s Epée'!$A$3=1,AB24&gt;0),ABS(AB24),0)</f>
        <v>0</v>
      </c>
      <c r="AP24" s="25">
        <f>IF(OR('[2]Men''s Epée'!$A$3=1,AC24&gt;0),ABS(AC24),0)</f>
        <v>0</v>
      </c>
      <c r="AQ24" s="25">
        <f>IF(OR('[2]Men''s Epée'!$A$3=1,AD24&gt;0),ABS(AD24),0)</f>
        <v>0</v>
      </c>
      <c r="AR24" s="25">
        <f>IF(OR('[2]Men''s Epée'!$A$3=1,AE24&gt;0),ABS(AE24),0)</f>
        <v>0</v>
      </c>
      <c r="AT24" s="25">
        <f>IF('Men''s Epée'!AG$3=TRUE,I24,0)</f>
        <v>321</v>
      </c>
      <c r="AU24" s="25">
        <f>IF('Men''s Epée'!AH$3=TRUE,K24,0)</f>
        <v>0</v>
      </c>
      <c r="AV24" s="25">
        <f>IF('Men''s Epée'!AI$3=TRUE,M24,0)</f>
        <v>0</v>
      </c>
      <c r="AW24" s="25">
        <f>IF('Men''s Epée'!AJ$3=TRUE,O24,0)</f>
        <v>0</v>
      </c>
      <c r="AX24" s="25">
        <f>IF('[2]Men''s Epée'!$U$3=TRUE,Q24,0)</f>
        <v>0</v>
      </c>
      <c r="AY24" s="25">
        <f>IF('[2]Men''s Epée'!$V$3=TRUE,T24,0)</f>
        <v>0</v>
      </c>
      <c r="AZ24" s="25">
        <f>IF('[2]Men''s Epée'!$W$3=TRUE,W24,0)</f>
        <v>0</v>
      </c>
      <c r="BA24" s="25">
        <f t="shared" si="9"/>
        <v>0</v>
      </c>
      <c r="BB24" s="55">
        <f t="shared" si="14"/>
        <v>0</v>
      </c>
      <c r="BC24" s="55">
        <f t="shared" si="15"/>
        <v>0</v>
      </c>
      <c r="BD24" s="55">
        <f t="shared" si="16"/>
        <v>0</v>
      </c>
      <c r="BE24" s="55">
        <f t="shared" si="17"/>
        <v>0</v>
      </c>
      <c r="BF24" s="25">
        <f t="shared" si="18"/>
        <v>321</v>
      </c>
    </row>
    <row r="25" spans="1:58" ht="13.5" customHeight="1">
      <c r="A25" s="19" t="str">
        <f t="shared" si="0"/>
        <v>22</v>
      </c>
      <c r="B25" s="19">
        <f t="shared" si="19"/>
      </c>
      <c r="C25" s="37" t="s">
        <v>267</v>
      </c>
      <c r="D25" s="25">
        <v>1982</v>
      </c>
      <c r="E25" s="21">
        <f>ROUND(F25+IF('[2]Men''s Epée'!$A$3=1,G25,0)+LARGE($AG25:$AR25,1)+LARGE($AG25:$AR25,2)+LARGE($AG25:$AR25,3)+LARGE($AG25:$AR25,4),0)</f>
        <v>512</v>
      </c>
      <c r="F25" s="22"/>
      <c r="G25" s="23"/>
      <c r="H25" s="23">
        <v>13</v>
      </c>
      <c r="I25" s="24">
        <f>IF(OR('[2]Men''s Epée'!$A$3=1,'Men''s Epée'!$AG$3=TRUE),IF(OR(H25&gt;=33,ISNUMBER(H25)=FALSE),0,VLOOKUP(H25,PointTable,I$3,TRUE)),0)</f>
        <v>303</v>
      </c>
      <c r="J25" s="23" t="s">
        <v>8</v>
      </c>
      <c r="K25" s="24">
        <f>IF(OR('[2]Men''s Epée'!$A$3=1,'Men''s Epée'!$AH$3=TRUE),IF(OR(J25&gt;=33,ISNUMBER(J25)=FALSE),0,VLOOKUP(J25,PointTable,K$3,TRUE)),0)</f>
        <v>0</v>
      </c>
      <c r="L25" s="23" t="s">
        <v>8</v>
      </c>
      <c r="M25" s="24">
        <f>IF(OR('[2]Men''s Epée'!$A$3=1,'Men''s Epée'!$AI$3=TRUE),IF(OR(L25&gt;=33,ISNUMBER(L25)=FALSE),0,VLOOKUP(L25,PointTable,M$3,TRUE)),0)</f>
        <v>0</v>
      </c>
      <c r="N25" s="23">
        <v>18</v>
      </c>
      <c r="O25" s="24">
        <f>IF(OR('[2]Men''s Epée'!$A$3=1,'Men''s Epée'!$AJ$3=TRUE),IF(OR(N25&gt;=33,ISNUMBER(N25)=FALSE),0,VLOOKUP(N25,PointTable,O$3,TRUE)),0)</f>
        <v>209</v>
      </c>
      <c r="P25" s="4" t="str">
        <f t="shared" si="10"/>
        <v>np</v>
      </c>
      <c r="Q25" s="5">
        <f>IF(OR('[2]Men's Epée'!$A$3=1,'[2]Men's Epée'!$U$3=TRUE),IF(OR(P25&gt;='Men''s Epée'!$A$3,ISNUMBER(P25)=FALSE),0,VLOOKUP(P25,PointTable,Q$3,TRUE)),0)</f>
        <v>0</v>
      </c>
      <c r="R25" s="4" t="e">
        <f>VLOOKUP($C25,'[2]Men''s Foil'!$C$4:$U$87,R$1-2,FALSE)</f>
        <v>#N/A</v>
      </c>
      <c r="S25" s="4" t="str">
        <f t="shared" si="11"/>
        <v>np</v>
      </c>
      <c r="T25" s="5">
        <f>IF(OR('[2]Men's Epée'!$A$3=1,'[2]Men's Epée'!$V$3=TRUE),IF(OR(S25&gt;='Men''s Epée'!$A$3,ISNUMBER(S25)=FALSE),0,VLOOKUP(S25,PointTable,T$3,TRUE)),0)</f>
        <v>0</v>
      </c>
      <c r="U25" s="4" t="e">
        <f>VLOOKUP($C25,'[2]Men''s Foil'!$C$4:$U$87,U$1-2,FALSE)</f>
        <v>#N/A</v>
      </c>
      <c r="V25" s="4" t="str">
        <f t="shared" si="12"/>
        <v>np</v>
      </c>
      <c r="W25" s="5">
        <f>IF(OR('[2]Men's Epée'!$A$3=1,'[2]Men's Epée'!$W$3=TRUE),IF(OR(V25&gt;='Men''s Epée'!$A$3,ISNUMBER(V25)=FALSE),0,VLOOKUP(V25,PointTable,W$3,TRUE)),0)</f>
        <v>0</v>
      </c>
      <c r="X25" s="4" t="e">
        <f>VLOOKUP($C25,'[2]Men''s Foil'!$C$4:$U$87,X$1-2,FALSE)</f>
        <v>#N/A</v>
      </c>
      <c r="Y25" s="4" t="str">
        <f t="shared" si="13"/>
        <v>np</v>
      </c>
      <c r="Z25" s="5">
        <f>IF(OR(Y25&gt;='Men''s Epée'!$A$3,ISNUMBER(Y25)=FALSE),0,VLOOKUP(Y25,PointTable,Z$3,TRUE))</f>
        <v>0</v>
      </c>
      <c r="AA25" s="4" t="e">
        <f>VLOOKUP($C25,'[2]Men''s Foil'!$C$4:$U$87,AA$1-2,FALSE)</f>
        <v>#N/A</v>
      </c>
      <c r="AB25" s="52"/>
      <c r="AE25" s="54"/>
      <c r="AG25" s="25">
        <f>I25</f>
        <v>303</v>
      </c>
      <c r="AH25" s="25">
        <f>K25</f>
        <v>0</v>
      </c>
      <c r="AI25" s="25">
        <f>M25</f>
        <v>0</v>
      </c>
      <c r="AJ25" s="25">
        <f>O25</f>
        <v>209</v>
      </c>
      <c r="AK25" s="25">
        <f>Q25</f>
        <v>0</v>
      </c>
      <c r="AL25" s="25">
        <f>T25</f>
        <v>0</v>
      </c>
      <c r="AM25" s="25">
        <f>W25</f>
        <v>0</v>
      </c>
      <c r="AN25" s="25">
        <f>Z25</f>
        <v>0</v>
      </c>
      <c r="AO25" s="25">
        <f>IF(OR('[2]Men''s Epée'!$A$3=1,AB25&gt;0),ABS(AB25),0)</f>
        <v>0</v>
      </c>
      <c r="AP25" s="25">
        <f>IF(OR('[2]Men''s Epée'!$A$3=1,AC25&gt;0),ABS(AC25),0)</f>
        <v>0</v>
      </c>
      <c r="AQ25" s="25">
        <f>IF(OR('[2]Men''s Epée'!$A$3=1,AD25&gt;0),ABS(AD25),0)</f>
        <v>0</v>
      </c>
      <c r="AR25" s="25">
        <f>IF(OR('[2]Men''s Epée'!$A$3=1,AE25&gt;0),ABS(AE25),0)</f>
        <v>0</v>
      </c>
      <c r="AT25" s="25">
        <f>IF('Men''s Epée'!AG$3=TRUE,I25,0)</f>
        <v>303</v>
      </c>
      <c r="AU25" s="25">
        <f>IF('Men''s Epée'!AH$3=TRUE,K25,0)</f>
        <v>0</v>
      </c>
      <c r="AV25" s="25">
        <f>IF('Men''s Epée'!AI$3=TRUE,M25,0)</f>
        <v>0</v>
      </c>
      <c r="AW25" s="25">
        <f>IF('Men''s Epée'!AJ$3=TRUE,O25,0)</f>
        <v>0</v>
      </c>
      <c r="AX25" s="25">
        <f>IF('[2]Men''s Epée'!$U$3=TRUE,Q25,0)</f>
        <v>0</v>
      </c>
      <c r="AY25" s="25">
        <f>IF('[2]Men''s Epée'!$V$3=TRUE,T25,0)</f>
        <v>0</v>
      </c>
      <c r="AZ25" s="25">
        <f>IF('[2]Men''s Epée'!$W$3=TRUE,W25,0)</f>
        <v>0</v>
      </c>
      <c r="BA25" s="25">
        <f t="shared" si="9"/>
        <v>0</v>
      </c>
      <c r="BB25" s="55">
        <f aca="true" t="shared" si="20" ref="BB25:BE27">MAX(AB25,0)</f>
        <v>0</v>
      </c>
      <c r="BC25" s="55">
        <f t="shared" si="20"/>
        <v>0</v>
      </c>
      <c r="BD25" s="55">
        <f t="shared" si="20"/>
        <v>0</v>
      </c>
      <c r="BE25" s="55">
        <f t="shared" si="20"/>
        <v>0</v>
      </c>
      <c r="BF25" s="25">
        <f>F25+LARGE(AT25:BE25,1)+LARGE(AT25:BE25,2)+LARGE(AT25:BE25,3)+LARGE(AT25:BE25,4)</f>
        <v>303</v>
      </c>
    </row>
    <row r="26" spans="1:58" ht="13.5" customHeight="1">
      <c r="A26" s="19" t="str">
        <f t="shared" si="0"/>
        <v>23</v>
      </c>
      <c r="B26" s="19">
        <f t="shared" si="19"/>
      </c>
      <c r="C26" s="37" t="s">
        <v>239</v>
      </c>
      <c r="D26" s="25">
        <v>1984</v>
      </c>
      <c r="E26" s="21">
        <f>ROUND(F26+IF('[2]Men''s Epée'!$A$3=1,G26,0)+LARGE($AG26:$AR26,1)+LARGE($AG26:$AR26,2)+LARGE($AG26:$AR26,3)+LARGE($AG26:$AR26,4),0)</f>
        <v>506</v>
      </c>
      <c r="F26" s="22"/>
      <c r="G26" s="23"/>
      <c r="H26" s="23" t="s">
        <v>8</v>
      </c>
      <c r="I26" s="24">
        <f>IF(OR('[2]Men''s Epée'!$A$3=1,'Men''s Epée'!$AG$3=TRUE),IF(OR(H26&gt;=33,ISNUMBER(H26)=FALSE),0,VLOOKUP(H26,PointTable,I$3,TRUE)),0)</f>
        <v>0</v>
      </c>
      <c r="J26" s="23" t="s">
        <v>8</v>
      </c>
      <c r="K26" s="24">
        <f>IF(OR('[2]Men''s Epée'!$A$3=1,'Men''s Epée'!$AH$3=TRUE),IF(OR(J26&gt;=33,ISNUMBER(J26)=FALSE),0,VLOOKUP(J26,PointTable,K$3,TRUE)),0)</f>
        <v>0</v>
      </c>
      <c r="L26" s="23">
        <v>22</v>
      </c>
      <c r="M26" s="24">
        <f>IF(OR('[2]Men''s Epée'!$A$3=1,'Men''s Epée'!$AI$3=TRUE),IF(OR(L26&gt;=33,ISNUMBER(L26)=FALSE),0,VLOOKUP(L26,PointTable,M$3,TRUE)),0)</f>
        <v>205</v>
      </c>
      <c r="N26" s="23">
        <v>15</v>
      </c>
      <c r="O26" s="24">
        <f>IF(OR('[2]Men''s Epée'!$A$3=1,'Men''s Epée'!$AJ$3=TRUE),IF(OR(N26&gt;=33,ISNUMBER(N26)=FALSE),0,VLOOKUP(N26,PointTable,O$3,TRUE)),0)</f>
        <v>301</v>
      </c>
      <c r="P26" s="4" t="str">
        <f t="shared" si="10"/>
        <v>np</v>
      </c>
      <c r="Q26" s="5">
        <f>IF(OR('[2]Men's Epée'!$A$3=1,'[2]Men's Epée'!$U$3=TRUE),IF(OR(P26&gt;='Men''s Epée'!$A$3,ISNUMBER(P26)=FALSE),0,VLOOKUP(P26,PointTable,Q$3,TRUE)),0)</f>
        <v>0</v>
      </c>
      <c r="R26" s="4" t="e">
        <f>VLOOKUP($C26,'[2]Men''s Foil'!$C$4:$U$87,R$1-2,FALSE)</f>
        <v>#N/A</v>
      </c>
      <c r="S26" s="4" t="str">
        <f t="shared" si="11"/>
        <v>np</v>
      </c>
      <c r="T26" s="5">
        <f>IF(OR('[2]Men's Epée'!$A$3=1,'[2]Men's Epée'!$V$3=TRUE),IF(OR(S26&gt;='Men''s Epée'!$A$3,ISNUMBER(S26)=FALSE),0,VLOOKUP(S26,PointTable,T$3,TRUE)),0)</f>
        <v>0</v>
      </c>
      <c r="U26" s="4" t="e">
        <f>VLOOKUP($C26,'[2]Men''s Foil'!$C$4:$U$87,U$1-2,FALSE)</f>
        <v>#N/A</v>
      </c>
      <c r="V26" s="4" t="str">
        <f t="shared" si="12"/>
        <v>np</v>
      </c>
      <c r="W26" s="5">
        <f>IF(OR('[2]Men's Epée'!$A$3=1,'[2]Men's Epée'!$W$3=TRUE),IF(OR(V26&gt;='Men''s Epée'!$A$3,ISNUMBER(V26)=FALSE),0,VLOOKUP(V26,PointTable,W$3,TRUE)),0)</f>
        <v>0</v>
      </c>
      <c r="X26" s="4" t="e">
        <f>VLOOKUP($C26,'[2]Men''s Foil'!$C$4:$U$87,X$1-2,FALSE)</f>
        <v>#N/A</v>
      </c>
      <c r="Y26" s="4" t="str">
        <f t="shared" si="13"/>
        <v>np</v>
      </c>
      <c r="Z26" s="5">
        <f>IF(OR(Y26&gt;='Men''s Epée'!$A$3,ISNUMBER(Y26)=FALSE),0,VLOOKUP(Y26,PointTable,Z$3,TRUE))</f>
        <v>0</v>
      </c>
      <c r="AA26" s="4" t="e">
        <f>VLOOKUP($C26,'[2]Men''s Foil'!$C$4:$U$87,AA$1-2,FALSE)</f>
        <v>#N/A</v>
      </c>
      <c r="AB26" s="52"/>
      <c r="AE26" s="54"/>
      <c r="AG26" s="25">
        <f>I26</f>
        <v>0</v>
      </c>
      <c r="AH26" s="25">
        <f>K26</f>
        <v>0</v>
      </c>
      <c r="AI26" s="25">
        <f>M26</f>
        <v>205</v>
      </c>
      <c r="AJ26" s="25">
        <f>O26</f>
        <v>301</v>
      </c>
      <c r="AK26" s="25">
        <f>Q26</f>
        <v>0</v>
      </c>
      <c r="AL26" s="25">
        <f>T26</f>
        <v>0</v>
      </c>
      <c r="AM26" s="25">
        <f>W26</f>
        <v>0</v>
      </c>
      <c r="AN26" s="25">
        <f>Z26</f>
        <v>0</v>
      </c>
      <c r="AO26" s="25">
        <f>IF(OR('[2]Men''s Epée'!$A$3=1,AB26&gt;0),ABS(AB26),0)</f>
        <v>0</v>
      </c>
      <c r="AP26" s="25">
        <f>IF(OR('[2]Men''s Epée'!$A$3=1,AC26&gt;0),ABS(AC26),0)</f>
        <v>0</v>
      </c>
      <c r="AQ26" s="25">
        <f>IF(OR('[2]Men''s Epée'!$A$3=1,AD26&gt;0),ABS(AD26),0)</f>
        <v>0</v>
      </c>
      <c r="AR26" s="25">
        <f>IF(OR('[2]Men''s Epée'!$A$3=1,AE26&gt;0),ABS(AE26),0)</f>
        <v>0</v>
      </c>
      <c r="AT26" s="25">
        <f>IF('Men''s Epée'!AG$3=TRUE,I26,0)</f>
        <v>0</v>
      </c>
      <c r="AU26" s="25">
        <f>IF('Men''s Epée'!AH$3=TRUE,K26,0)</f>
        <v>0</v>
      </c>
      <c r="AV26" s="25">
        <f>IF('Men''s Epée'!AI$3=TRUE,M26,0)</f>
        <v>0</v>
      </c>
      <c r="AW26" s="25">
        <f>IF('Men''s Epée'!AJ$3=TRUE,O26,0)</f>
        <v>0</v>
      </c>
      <c r="AX26" s="25">
        <f>IF('[2]Men''s Epée'!$U$3=TRUE,Q26,0)</f>
        <v>0</v>
      </c>
      <c r="AY26" s="25">
        <f>IF('[2]Men''s Epée'!$V$3=TRUE,T26,0)</f>
        <v>0</v>
      </c>
      <c r="AZ26" s="25">
        <f>IF('[2]Men''s Epée'!$W$3=TRUE,W26,0)</f>
        <v>0</v>
      </c>
      <c r="BA26" s="25">
        <f t="shared" si="9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25">
        <f>F26+LARGE(AT26:BE26,1)+LARGE(AT26:BE26,2)+LARGE(AT26:BE26,3)+LARGE(AT26:BE26,4)</f>
        <v>0</v>
      </c>
    </row>
    <row r="27" spans="1:58" ht="13.5" customHeight="1">
      <c r="A27" s="19" t="str">
        <f t="shared" si="0"/>
        <v>24</v>
      </c>
      <c r="B27" s="19">
        <f t="shared" si="19"/>
      </c>
      <c r="C27" s="37" t="s">
        <v>151</v>
      </c>
      <c r="D27" s="25">
        <v>1984</v>
      </c>
      <c r="E27" s="21">
        <f>ROUND(F27+IF('[2]Men''s Epée'!$A$3=1,G27,0)+LARGE($AG27:$AR27,1)+LARGE($AG27:$AR27,2)+LARGE($AG27:$AR27,3)+LARGE($AG27:$AR27,4),0)</f>
        <v>469</v>
      </c>
      <c r="F27" s="22"/>
      <c r="G27" s="23"/>
      <c r="H27" s="23">
        <v>14</v>
      </c>
      <c r="I27" s="24">
        <f>IF(OR('[2]Men''s Epée'!$A$3=1,'Men''s Epée'!$AG$3=TRUE),IF(OR(H27&gt;=33,ISNUMBER(H27)=FALSE),0,VLOOKUP(H27,PointTable,I$3,TRUE)),0)</f>
        <v>302</v>
      </c>
      <c r="J27" s="23" t="s">
        <v>8</v>
      </c>
      <c r="K27" s="24">
        <f>IF(OR('[2]Men''s Epée'!$A$3=1,'Men''s Epée'!$AH$3=TRUE),IF(OR(J27&gt;=33,ISNUMBER(J27)=FALSE),0,VLOOKUP(J27,PointTable,K$3,TRUE)),0)</f>
        <v>0</v>
      </c>
      <c r="L27" s="23">
        <v>30</v>
      </c>
      <c r="M27" s="24">
        <f>IF(OR('[2]Men''s Epée'!$A$3=1,'Men''s Epée'!$AI$3=TRUE),IF(OR(L27&gt;=33,ISNUMBER(L27)=FALSE),0,VLOOKUP(L27,PointTable,M$3,TRUE)),0)</f>
        <v>167</v>
      </c>
      <c r="N27" s="23" t="s">
        <v>8</v>
      </c>
      <c r="O27" s="24">
        <f>IF(OR('[2]Men''s Epée'!$A$3=1,'Men''s Epée'!$AJ$3=TRUE),IF(OR(N27&gt;=33,ISNUMBER(N27)=FALSE),0,VLOOKUP(N27,PointTable,O$3,TRUE)),0)</f>
        <v>0</v>
      </c>
      <c r="P27" s="4" t="str">
        <f>IF(ISERROR(R27),"np",R27)</f>
        <v>np</v>
      </c>
      <c r="Q27" s="5">
        <f>IF(OR('[2]Men's Epée'!$A$3=1,'[2]Men's Epée'!$U$3=TRUE),IF(OR(P27&gt;='Men''s Epée'!$A$3,ISNUMBER(P27)=FALSE),0,VLOOKUP(P27,PointTable,Q$3,TRUE)),0)</f>
        <v>0</v>
      </c>
      <c r="R27" s="4" t="e">
        <f>VLOOKUP($C27,'[2]Men''s Foil'!$C$4:$U$87,R$1-2,FALSE)</f>
        <v>#N/A</v>
      </c>
      <c r="S27" s="4" t="str">
        <f>IF(ISERROR(U27),"np",U27)</f>
        <v>np</v>
      </c>
      <c r="T27" s="5">
        <f>IF(OR('[2]Men's Epée'!$A$3=1,'[2]Men's Epée'!$V$3=TRUE),IF(OR(S27&gt;='Men''s Epée'!$A$3,ISNUMBER(S27)=FALSE),0,VLOOKUP(S27,PointTable,T$3,TRUE)),0)</f>
        <v>0</v>
      </c>
      <c r="U27" s="4" t="e">
        <f>VLOOKUP($C27,'[2]Men''s Foil'!$C$4:$U$87,U$1-2,FALSE)</f>
        <v>#N/A</v>
      </c>
      <c r="V27" s="4" t="str">
        <f>IF(ISERROR(X27),"np",X27)</f>
        <v>np</v>
      </c>
      <c r="W27" s="5">
        <f>IF(OR('[2]Men's Epée'!$A$3=1,'[2]Men's Epée'!$W$3=TRUE),IF(OR(V27&gt;='Men''s Epée'!$A$3,ISNUMBER(V27)=FALSE),0,VLOOKUP(V27,PointTable,W$3,TRUE)),0)</f>
        <v>0</v>
      </c>
      <c r="X27" s="4" t="e">
        <f>VLOOKUP($C27,'[2]Men''s Foil'!$C$4:$U$87,X$1-2,FALSE)</f>
        <v>#N/A</v>
      </c>
      <c r="Y27" s="4" t="str">
        <f>IF(ISERROR(AA27),"np",AA27)</f>
        <v>np</v>
      </c>
      <c r="Z27" s="5">
        <f>IF(OR(Y27&gt;='Men''s Epée'!$A$3,ISNUMBER(Y27)=FALSE),0,VLOOKUP(Y27,PointTable,Z$3,TRUE))</f>
        <v>0</v>
      </c>
      <c r="AA27" s="4" t="e">
        <f>VLOOKUP($C27,'[2]Men''s Foil'!$C$4:$U$87,AA$1-2,FALSE)</f>
        <v>#N/A</v>
      </c>
      <c r="AB27" s="52"/>
      <c r="AE27" s="54"/>
      <c r="AG27" s="25">
        <f>I27</f>
        <v>302</v>
      </c>
      <c r="AH27" s="25">
        <f>K27</f>
        <v>0</v>
      </c>
      <c r="AI27" s="25">
        <f>M27</f>
        <v>167</v>
      </c>
      <c r="AJ27" s="25">
        <f>O27</f>
        <v>0</v>
      </c>
      <c r="AK27" s="25">
        <f>Q27</f>
        <v>0</v>
      </c>
      <c r="AL27" s="25">
        <f>T27</f>
        <v>0</v>
      </c>
      <c r="AM27" s="25">
        <f>W27</f>
        <v>0</v>
      </c>
      <c r="AN27" s="25">
        <f>Z27</f>
        <v>0</v>
      </c>
      <c r="AO27" s="25">
        <f>IF(OR('[2]Men''s Epée'!$A$3=1,AB27&gt;0),ABS(AB27),0)</f>
        <v>0</v>
      </c>
      <c r="AP27" s="25">
        <f>IF(OR('[2]Men''s Epée'!$A$3=1,AC27&gt;0),ABS(AC27),0)</f>
        <v>0</v>
      </c>
      <c r="AQ27" s="25">
        <f>IF(OR('[2]Men''s Epée'!$A$3=1,AD27&gt;0),ABS(AD27),0)</f>
        <v>0</v>
      </c>
      <c r="AR27" s="25">
        <f>IF(OR('[2]Men''s Epée'!$A$3=1,AE27&gt;0),ABS(AE27),0)</f>
        <v>0</v>
      </c>
      <c r="AT27" s="25">
        <f>IF('Men''s Epée'!AG$3=TRUE,I27,0)</f>
        <v>302</v>
      </c>
      <c r="AU27" s="25">
        <f>IF('Men''s Epée'!AH$3=TRUE,K27,0)</f>
        <v>0</v>
      </c>
      <c r="AV27" s="25">
        <f>IF('Men''s Epée'!AI$3=TRUE,M27,0)</f>
        <v>0</v>
      </c>
      <c r="AW27" s="25">
        <f>IF('Men''s Epée'!AJ$3=TRUE,O27,0)</f>
        <v>0</v>
      </c>
      <c r="AX27" s="25">
        <f>IF('[2]Men''s Epée'!$U$3=TRUE,Q27,0)</f>
        <v>0</v>
      </c>
      <c r="AY27" s="25">
        <f>IF('[2]Men''s Epée'!$V$3=TRUE,T27,0)</f>
        <v>0</v>
      </c>
      <c r="AZ27" s="25">
        <f>IF('[2]Men''s Epée'!$W$3=TRUE,W27,0)</f>
        <v>0</v>
      </c>
      <c r="BA27" s="25">
        <f t="shared" si="9"/>
        <v>0</v>
      </c>
      <c r="BB27" s="55">
        <f t="shared" si="20"/>
        <v>0</v>
      </c>
      <c r="BC27" s="55">
        <f t="shared" si="20"/>
        <v>0</v>
      </c>
      <c r="BD27" s="55">
        <f t="shared" si="20"/>
        <v>0</v>
      </c>
      <c r="BE27" s="55">
        <f t="shared" si="20"/>
        <v>0</v>
      </c>
      <c r="BF27" s="25">
        <f>F27+LARGE(AT27:BE27,1)+LARGE(AT27:BE27,2)+LARGE(AT27:BE27,3)+LARGE(AT27:BE27,4)</f>
        <v>302</v>
      </c>
    </row>
    <row r="28" spans="1:58" ht="13.5" customHeight="1">
      <c r="A28" s="19" t="str">
        <f t="shared" si="0"/>
        <v>25</v>
      </c>
      <c r="B28" s="19">
        <f t="shared" si="19"/>
      </c>
      <c r="C28" s="37" t="s">
        <v>268</v>
      </c>
      <c r="D28" s="25">
        <v>1982</v>
      </c>
      <c r="E28" s="21">
        <f>ROUND(F28+IF('[2]Men''s Epée'!$A$3=1,G28,0)+LARGE($AG28:$AR28,1)+LARGE($AG28:$AR28,2)+LARGE($AG28:$AR28,3)+LARGE($AG28:$AR28,4),0)</f>
        <v>418</v>
      </c>
      <c r="F28" s="22"/>
      <c r="G28" s="23"/>
      <c r="H28" s="23">
        <v>17</v>
      </c>
      <c r="I28" s="24">
        <f>IF(OR('[2]Men''s Epée'!$A$3=1,'Men''s Epée'!$AG$3=TRUE),IF(OR(H28&gt;=33,ISNUMBER(H28)=FALSE),0,VLOOKUP(H28,PointTable,I$3,TRUE)),0)</f>
        <v>210</v>
      </c>
      <c r="J28" s="23" t="s">
        <v>8</v>
      </c>
      <c r="K28" s="24">
        <f>IF(OR('[2]Men''s Epée'!$A$3=1,'Men''s Epée'!$AH$3=TRUE),IF(OR(J28&gt;=33,ISNUMBER(J28)=FALSE),0,VLOOKUP(J28,PointTable,K$3,TRUE)),0)</f>
        <v>0</v>
      </c>
      <c r="L28" s="23" t="s">
        <v>8</v>
      </c>
      <c r="M28" s="24">
        <f>IF(OR('[2]Men''s Epée'!$A$3=1,'Men''s Epée'!$AI$3=TRUE),IF(OR(L28&gt;=33,ISNUMBER(L28)=FALSE),0,VLOOKUP(L28,PointTable,M$3,TRUE)),0)</f>
        <v>0</v>
      </c>
      <c r="N28" s="23">
        <v>19</v>
      </c>
      <c r="O28" s="24">
        <f>IF(OR('[2]Men''s Epée'!$A$3=1,'Men''s Epée'!$AJ$3=TRUE),IF(OR(N28&gt;=33,ISNUMBER(N28)=FALSE),0,VLOOKUP(N28,PointTable,O$3,TRUE)),0)</f>
        <v>208</v>
      </c>
      <c r="P28" s="4" t="str">
        <f t="shared" si="10"/>
        <v>np</v>
      </c>
      <c r="Q28" s="5">
        <f>IF(OR('[2]Men's Epée'!$A$3=1,'[2]Men's Epée'!$U$3=TRUE),IF(OR(P28&gt;='Men''s Epée'!$A$3,ISNUMBER(P28)=FALSE),0,VLOOKUP(P28,PointTable,Q$3,TRUE)),0)</f>
        <v>0</v>
      </c>
      <c r="R28" s="4" t="e">
        <f>VLOOKUP($C28,'[2]Men''s Foil'!$C$4:$U$87,R$1-2,FALSE)</f>
        <v>#N/A</v>
      </c>
      <c r="S28" s="4" t="str">
        <f t="shared" si="11"/>
        <v>np</v>
      </c>
      <c r="T28" s="5">
        <f>IF(OR('[2]Men's Epée'!$A$3=1,'[2]Men's Epée'!$V$3=TRUE),IF(OR(S28&gt;='Men''s Epée'!$A$3,ISNUMBER(S28)=FALSE),0,VLOOKUP(S28,PointTable,T$3,TRUE)),0)</f>
        <v>0</v>
      </c>
      <c r="U28" s="4" t="e">
        <f>VLOOKUP($C28,'[2]Men''s Foil'!$C$4:$U$87,U$1-2,FALSE)</f>
        <v>#N/A</v>
      </c>
      <c r="V28" s="4" t="str">
        <f t="shared" si="12"/>
        <v>np</v>
      </c>
      <c r="W28" s="5">
        <f>IF(OR('[2]Men's Epée'!$A$3=1,'[2]Men's Epée'!$W$3=TRUE),IF(OR(V28&gt;='Men''s Epée'!$A$3,ISNUMBER(V28)=FALSE),0,VLOOKUP(V28,PointTable,W$3,TRUE)),0)</f>
        <v>0</v>
      </c>
      <c r="X28" s="4" t="e">
        <f>VLOOKUP($C28,'[2]Men''s Foil'!$C$4:$U$87,X$1-2,FALSE)</f>
        <v>#N/A</v>
      </c>
      <c r="Y28" s="4" t="str">
        <f t="shared" si="13"/>
        <v>np</v>
      </c>
      <c r="Z28" s="5">
        <f>IF(OR(Y28&gt;='Men''s Epée'!$A$3,ISNUMBER(Y28)=FALSE),0,VLOOKUP(Y28,PointTable,Z$3,TRUE))</f>
        <v>0</v>
      </c>
      <c r="AA28" s="4" t="e">
        <f>VLOOKUP($C28,'[2]Men''s Foil'!$C$4:$U$87,AA$1-2,FALSE)</f>
        <v>#N/A</v>
      </c>
      <c r="AB28" s="52"/>
      <c r="AE28" s="54"/>
      <c r="AG28" s="25">
        <f t="shared" si="1"/>
        <v>210</v>
      </c>
      <c r="AH28" s="25">
        <f t="shared" si="2"/>
        <v>0</v>
      </c>
      <c r="AI28" s="25">
        <f t="shared" si="3"/>
        <v>0</v>
      </c>
      <c r="AJ28" s="25">
        <f t="shared" si="4"/>
        <v>208</v>
      </c>
      <c r="AK28" s="25">
        <f t="shared" si="5"/>
        <v>0</v>
      </c>
      <c r="AL28" s="25">
        <f t="shared" si="6"/>
        <v>0</v>
      </c>
      <c r="AM28" s="25">
        <f t="shared" si="7"/>
        <v>0</v>
      </c>
      <c r="AN28" s="25">
        <f t="shared" si="8"/>
        <v>0</v>
      </c>
      <c r="AO28" s="25">
        <f>IF(OR('[2]Men''s Epée'!$A$3=1,AB28&gt;0),ABS(AB28),0)</f>
        <v>0</v>
      </c>
      <c r="AP28" s="25">
        <f>IF(OR('[2]Men''s Epée'!$A$3=1,AC28&gt;0),ABS(AC28),0)</f>
        <v>0</v>
      </c>
      <c r="AQ28" s="25">
        <f>IF(OR('[2]Men''s Epée'!$A$3=1,AD28&gt;0),ABS(AD28),0)</f>
        <v>0</v>
      </c>
      <c r="AR28" s="25">
        <f>IF(OR('[2]Men''s Epée'!$A$3=1,AE28&gt;0),ABS(AE28),0)</f>
        <v>0</v>
      </c>
      <c r="AT28" s="25">
        <f>IF('Men''s Epée'!AG$3=TRUE,I28,0)</f>
        <v>210</v>
      </c>
      <c r="AU28" s="25">
        <f>IF('Men''s Epée'!AH$3=TRUE,K28,0)</f>
        <v>0</v>
      </c>
      <c r="AV28" s="25">
        <f>IF('Men''s Epée'!AI$3=TRUE,M28,0)</f>
        <v>0</v>
      </c>
      <c r="AW28" s="25">
        <f>IF('Men''s Epée'!AJ$3=TRUE,O28,0)</f>
        <v>0</v>
      </c>
      <c r="AX28" s="25">
        <f>IF('[2]Men''s Epée'!$U$3=TRUE,Q28,0)</f>
        <v>0</v>
      </c>
      <c r="AY28" s="25">
        <f>IF('[2]Men''s Epée'!$V$3=TRUE,T28,0)</f>
        <v>0</v>
      </c>
      <c r="AZ28" s="25">
        <f>IF('[2]Men''s Epée'!$W$3=TRUE,W28,0)</f>
        <v>0</v>
      </c>
      <c r="BA28" s="25">
        <f t="shared" si="9"/>
        <v>0</v>
      </c>
      <c r="BB28" s="55">
        <f t="shared" si="14"/>
        <v>0</v>
      </c>
      <c r="BC28" s="55">
        <f t="shared" si="15"/>
        <v>0</v>
      </c>
      <c r="BD28" s="55">
        <f t="shared" si="16"/>
        <v>0</v>
      </c>
      <c r="BE28" s="55">
        <f t="shared" si="17"/>
        <v>0</v>
      </c>
      <c r="BF28" s="25">
        <f t="shared" si="18"/>
        <v>210</v>
      </c>
    </row>
    <row r="29" spans="1:58" ht="13.5" customHeight="1">
      <c r="A29" s="19" t="str">
        <f t="shared" si="0"/>
        <v>26</v>
      </c>
      <c r="B29" s="19">
        <f t="shared" si="19"/>
      </c>
      <c r="C29" s="37" t="s">
        <v>199</v>
      </c>
      <c r="D29" s="25">
        <v>1984</v>
      </c>
      <c r="E29" s="21">
        <f>ROUND(F29+IF('[2]Men''s Epée'!$A$3=1,G29,0)+LARGE($AG29:$AR29,1)+LARGE($AG29:$AR29,2)+LARGE($AG29:$AR29,3)+LARGE($AG29:$AR29,4),0)</f>
        <v>413</v>
      </c>
      <c r="F29" s="22"/>
      <c r="G29" s="23"/>
      <c r="H29" s="23" t="s">
        <v>8</v>
      </c>
      <c r="I29" s="24">
        <f>IF(OR('[2]Men''s Epée'!$A$3=1,'Men''s Epée'!$AG$3=TRUE),IF(OR(H29&gt;=33,ISNUMBER(H29)=FALSE),0,VLOOKUP(H29,PointTable,I$3,TRUE)),0)</f>
        <v>0</v>
      </c>
      <c r="J29" s="23">
        <v>24</v>
      </c>
      <c r="K29" s="24">
        <f>IF(OR('[2]Men''s Epée'!$A$3=1,'Men''s Epée'!$AH$3=TRUE),IF(OR(J29&gt;=33,ISNUMBER(J29)=FALSE),0,VLOOKUP(J29,PointTable,K$3,TRUE)),0)</f>
        <v>203</v>
      </c>
      <c r="L29" s="23">
        <v>17</v>
      </c>
      <c r="M29" s="24">
        <f>IF(OR('[2]Men''s Epée'!$A$3=1,'Men''s Epée'!$AI$3=TRUE),IF(OR(L29&gt;=33,ISNUMBER(L29)=FALSE),0,VLOOKUP(L29,PointTable,M$3,TRUE)),0)</f>
        <v>210</v>
      </c>
      <c r="N29" s="23" t="s">
        <v>8</v>
      </c>
      <c r="O29" s="24">
        <f>IF(OR('[2]Men''s Epée'!$A$3=1,'Men''s Epée'!$AJ$3=TRUE),IF(OR(N29&gt;=33,ISNUMBER(N29)=FALSE),0,VLOOKUP(N29,PointTable,O$3,TRUE)),0)</f>
        <v>0</v>
      </c>
      <c r="P29" s="4" t="str">
        <f t="shared" si="10"/>
        <v>np</v>
      </c>
      <c r="Q29" s="5">
        <f>IF(OR('[2]Men's Epée'!$A$3=1,'[2]Men's Epée'!$U$3=TRUE),IF(OR(P29&gt;='Men''s Epée'!$A$3,ISNUMBER(P29)=FALSE),0,VLOOKUP(P29,PointTable,Q$3,TRUE)),0)</f>
        <v>0</v>
      </c>
      <c r="R29" s="4" t="e">
        <f>VLOOKUP($C29,'[2]Men''s Foil'!$C$4:$U$87,R$1-2,FALSE)</f>
        <v>#N/A</v>
      </c>
      <c r="S29" s="4" t="str">
        <f t="shared" si="11"/>
        <v>np</v>
      </c>
      <c r="T29" s="5">
        <f>IF(OR('[2]Men's Epée'!$A$3=1,'[2]Men's Epée'!$V$3=TRUE),IF(OR(S29&gt;='Men''s Epée'!$A$3,ISNUMBER(S29)=FALSE),0,VLOOKUP(S29,PointTable,T$3,TRUE)),0)</f>
        <v>0</v>
      </c>
      <c r="U29" s="4" t="e">
        <f>VLOOKUP($C29,'[2]Men''s Foil'!$C$4:$U$87,U$1-2,FALSE)</f>
        <v>#N/A</v>
      </c>
      <c r="V29" s="4" t="str">
        <f t="shared" si="12"/>
        <v>np</v>
      </c>
      <c r="W29" s="5">
        <f>IF(OR('[2]Men's Epée'!$A$3=1,'[2]Men's Epée'!$W$3=TRUE),IF(OR(V29&gt;='Men''s Epée'!$A$3,ISNUMBER(V29)=FALSE),0,VLOOKUP(V29,PointTable,W$3,TRUE)),0)</f>
        <v>0</v>
      </c>
      <c r="X29" s="4" t="e">
        <f>VLOOKUP($C29,'[2]Men''s Foil'!$C$4:$U$87,X$1-2,FALSE)</f>
        <v>#N/A</v>
      </c>
      <c r="Y29" s="4" t="str">
        <f t="shared" si="13"/>
        <v>np</v>
      </c>
      <c r="Z29" s="5">
        <f>IF(OR(Y29&gt;='Men''s Epée'!$A$3,ISNUMBER(Y29)=FALSE),0,VLOOKUP(Y29,PointTable,Z$3,TRUE))</f>
        <v>0</v>
      </c>
      <c r="AA29" s="4" t="e">
        <f>VLOOKUP($C29,'[2]Men''s Foil'!$C$4:$U$87,AA$1-2,FALSE)</f>
        <v>#N/A</v>
      </c>
      <c r="AB29" s="52"/>
      <c r="AE29" s="54"/>
      <c r="AG29" s="25">
        <f t="shared" si="1"/>
        <v>0</v>
      </c>
      <c r="AH29" s="25">
        <f t="shared" si="2"/>
        <v>203</v>
      </c>
      <c r="AI29" s="25">
        <f t="shared" si="3"/>
        <v>210</v>
      </c>
      <c r="AJ29" s="25">
        <f t="shared" si="4"/>
        <v>0</v>
      </c>
      <c r="AK29" s="25">
        <f t="shared" si="5"/>
        <v>0</v>
      </c>
      <c r="AL29" s="25">
        <f t="shared" si="6"/>
        <v>0</v>
      </c>
      <c r="AM29" s="25">
        <f t="shared" si="7"/>
        <v>0</v>
      </c>
      <c r="AN29" s="25">
        <f t="shared" si="8"/>
        <v>0</v>
      </c>
      <c r="AO29" s="25">
        <f>IF(OR('[2]Men''s Epée'!$A$3=1,AB29&gt;0),ABS(AB29),0)</f>
        <v>0</v>
      </c>
      <c r="AP29" s="25">
        <f>IF(OR('[2]Men''s Epée'!$A$3=1,AC29&gt;0),ABS(AC29),0)</f>
        <v>0</v>
      </c>
      <c r="AQ29" s="25">
        <f>IF(OR('[2]Men''s Epée'!$A$3=1,AD29&gt;0),ABS(AD29),0)</f>
        <v>0</v>
      </c>
      <c r="AR29" s="25">
        <f>IF(OR('[2]Men''s Epée'!$A$3=1,AE29&gt;0),ABS(AE29),0)</f>
        <v>0</v>
      </c>
      <c r="AT29" s="25">
        <f>IF('Men''s Epée'!AG$3=TRUE,I29,0)</f>
        <v>0</v>
      </c>
      <c r="AU29" s="25">
        <f>IF('Men''s Epée'!AH$3=TRUE,K29,0)</f>
        <v>0</v>
      </c>
      <c r="AV29" s="25">
        <f>IF('Men''s Epée'!AI$3=TRUE,M29,0)</f>
        <v>0</v>
      </c>
      <c r="AW29" s="25">
        <f>IF('Men''s Epée'!AJ$3=TRUE,O29,0)</f>
        <v>0</v>
      </c>
      <c r="AX29" s="25">
        <f>IF('[2]Men''s Epée'!$U$3=TRUE,Q29,0)</f>
        <v>0</v>
      </c>
      <c r="AY29" s="25">
        <f>IF('[2]Men''s Epée'!$V$3=TRUE,T29,0)</f>
        <v>0</v>
      </c>
      <c r="AZ29" s="25">
        <f>IF('[2]Men''s Epée'!$W$3=TRUE,W29,0)</f>
        <v>0</v>
      </c>
      <c r="BA29" s="25">
        <f t="shared" si="9"/>
        <v>0</v>
      </c>
      <c r="BB29" s="55">
        <f t="shared" si="14"/>
        <v>0</v>
      </c>
      <c r="BC29" s="55">
        <f t="shared" si="15"/>
        <v>0</v>
      </c>
      <c r="BD29" s="55">
        <f t="shared" si="16"/>
        <v>0</v>
      </c>
      <c r="BE29" s="55">
        <f t="shared" si="17"/>
        <v>0</v>
      </c>
      <c r="BF29" s="25">
        <f t="shared" si="18"/>
        <v>0</v>
      </c>
    </row>
    <row r="30" spans="1:58" ht="13.5" customHeight="1">
      <c r="A30" s="19" t="str">
        <f t="shared" si="0"/>
        <v>27</v>
      </c>
      <c r="B30" s="19" t="str">
        <f>IF(D30&gt;=CadetCutoff,"#","")</f>
        <v>#</v>
      </c>
      <c r="C30" s="35" t="s">
        <v>244</v>
      </c>
      <c r="D30" s="30">
        <v>1985</v>
      </c>
      <c r="E30" s="21">
        <f>ROUND(F30+IF('[2]Men''s Epée'!$A$3=1,G30,0)+LARGE($AG30:$AR30,1)+LARGE($AG30:$AR30,2)+LARGE($AG30:$AR30,3)+LARGE($AG30:$AR30,4),0)</f>
        <v>401</v>
      </c>
      <c r="F30" s="22"/>
      <c r="G30" s="23"/>
      <c r="H30" s="23" t="s">
        <v>8</v>
      </c>
      <c r="I30" s="24">
        <f>IF(OR('[2]Men''s Epée'!$A$3=1,'Men''s Epée'!$AG$3=TRUE),IF(OR(H30&gt;=33,ISNUMBER(H30)=FALSE),0,VLOOKUP(H30,PointTable,I$3,TRUE)),0)</f>
        <v>0</v>
      </c>
      <c r="J30" s="23" t="s">
        <v>8</v>
      </c>
      <c r="K30" s="24">
        <f>IF(OR('[2]Men''s Epée'!$A$3=1,'Men''s Epée'!$AH$3=TRUE),IF(OR(J30&gt;=33,ISNUMBER(J30)=FALSE),0,VLOOKUP(J30,PointTable,K$3,TRUE)),0)</f>
        <v>0</v>
      </c>
      <c r="L30" s="23" t="s">
        <v>8</v>
      </c>
      <c r="M30" s="24">
        <f>IF(OR('[2]Men''s Epée'!$A$3=1,'Men''s Epée'!$AI$3=TRUE),IF(OR(L30&gt;=33,ISNUMBER(L30)=FALSE),0,VLOOKUP(L30,PointTable,M$3,TRUE)),0)</f>
        <v>0</v>
      </c>
      <c r="N30" s="23">
        <v>26.5</v>
      </c>
      <c r="O30" s="24">
        <f>IF(OR('[2]Men''s Epée'!$A$3=1,'Men''s Epée'!$AJ$3=TRUE),IF(OR(N30&gt;=33,ISNUMBER(N30)=FALSE),0,VLOOKUP(N30,PointTable,O$3,TRUE)),0)</f>
        <v>170.5</v>
      </c>
      <c r="P30" s="4" t="str">
        <f>IF(ISERROR(R30),"np",R30)</f>
        <v>np</v>
      </c>
      <c r="Q30" s="5">
        <f>IF(OR('[2]Men's Epée'!$A$3=1,'[2]Men's Epée'!$U$3=TRUE),IF(OR(P30&gt;='Men''s Epée'!$A$3,ISNUMBER(P30)=FALSE),0,VLOOKUP(P30,PointTable,Q$3,TRUE)),0)</f>
        <v>0</v>
      </c>
      <c r="R30" s="4" t="str">
        <f>VLOOKUP($C30,'[2]Men''s Foil'!$C$4:$U$87,R$1-2,FALSE)</f>
        <v>np</v>
      </c>
      <c r="S30" s="4">
        <f>IF(ISERROR(U30),"np",U30)</f>
        <v>42</v>
      </c>
      <c r="T30" s="5">
        <f>IF(OR('[2]Men's Epée'!$A$3=1,'[2]Men's Epée'!$V$3=TRUE),IF(OR(S30&gt;='Men''s Epée'!$A$3,ISNUMBER(S30)=FALSE),0,VLOOKUP(S30,PointTable,T$3,TRUE)),0)</f>
        <v>230</v>
      </c>
      <c r="U30" s="4">
        <f>VLOOKUP($C30,'[2]Men''s Foil'!$C$4:$U$87,U$1-2,FALSE)</f>
        <v>42</v>
      </c>
      <c r="V30" s="4" t="str">
        <f>IF(ISERROR(X30),"np",X30)</f>
        <v>np</v>
      </c>
      <c r="W30" s="5">
        <f>IF(OR('[2]Men's Epée'!$A$3=1,'[2]Men's Epée'!$W$3=TRUE),IF(OR(V30&gt;='Men''s Epée'!$A$3,ISNUMBER(V30)=FALSE),0,VLOOKUP(V30,PointTable,W$3,TRUE)),0)</f>
        <v>0</v>
      </c>
      <c r="X30" s="4" t="str">
        <f>VLOOKUP($C30,'[2]Men''s Foil'!$C$4:$U$87,X$1-2,FALSE)</f>
        <v>np</v>
      </c>
      <c r="Y30" s="4" t="str">
        <f>IF(ISERROR(AA30),"np",AA30)</f>
        <v>np</v>
      </c>
      <c r="Z30" s="5">
        <f>IF(OR(Y30&gt;='Men''s Epée'!$A$3,ISNUMBER(Y30)=FALSE),0,VLOOKUP(Y30,PointTable,Z$3,TRUE))</f>
        <v>0</v>
      </c>
      <c r="AA30" s="4" t="str">
        <f>VLOOKUP($C30,'[2]Men''s Foil'!$C$4:$U$87,AA$1-2,FALSE)</f>
        <v>np</v>
      </c>
      <c r="AB30" s="52"/>
      <c r="AE30" s="54"/>
      <c r="AG30" s="25">
        <f aca="true" t="shared" si="21" ref="AG30:AG35">I30</f>
        <v>0</v>
      </c>
      <c r="AH30" s="25">
        <f aca="true" t="shared" si="22" ref="AH30:AH35">K30</f>
        <v>0</v>
      </c>
      <c r="AI30" s="25">
        <f aca="true" t="shared" si="23" ref="AI30:AI35">M30</f>
        <v>0</v>
      </c>
      <c r="AJ30" s="25">
        <f aca="true" t="shared" si="24" ref="AJ30:AJ35">O30</f>
        <v>170.5</v>
      </c>
      <c r="AK30" s="25">
        <f aca="true" t="shared" si="25" ref="AK30:AK35">Q30</f>
        <v>0</v>
      </c>
      <c r="AL30" s="25">
        <f aca="true" t="shared" si="26" ref="AL30:AL35">T30</f>
        <v>230</v>
      </c>
      <c r="AM30" s="25">
        <f aca="true" t="shared" si="27" ref="AM30:AM35">W30</f>
        <v>0</v>
      </c>
      <c r="AN30" s="25">
        <f aca="true" t="shared" si="28" ref="AN30:AN35">Z30</f>
        <v>0</v>
      </c>
      <c r="AO30" s="25">
        <f>IF(OR('[2]Men''s Epée'!$A$3=1,AB30&gt;0),ABS(AB30),0)</f>
        <v>0</v>
      </c>
      <c r="AP30" s="25">
        <f>IF(OR('[2]Men''s Epée'!$A$3=1,AC30&gt;0),ABS(AC30),0)</f>
        <v>0</v>
      </c>
      <c r="AQ30" s="25">
        <f>IF(OR('[2]Men''s Epée'!$A$3=1,AD30&gt;0),ABS(AD30),0)</f>
        <v>0</v>
      </c>
      <c r="AR30" s="25">
        <f>IF(OR('[2]Men''s Epée'!$A$3=1,AE30&gt;0),ABS(AE30),0)</f>
        <v>0</v>
      </c>
      <c r="AT30" s="25">
        <f>IF('Men''s Epée'!AG$3=TRUE,I30,0)</f>
        <v>0</v>
      </c>
      <c r="AU30" s="25">
        <f>IF('Men''s Epée'!AH$3=TRUE,K30,0)</f>
        <v>0</v>
      </c>
      <c r="AV30" s="25">
        <f>IF('Men''s Epée'!AI$3=TRUE,M30,0)</f>
        <v>0</v>
      </c>
      <c r="AW30" s="25">
        <f>IF('Men''s Epée'!AJ$3=TRUE,O30,0)</f>
        <v>0</v>
      </c>
      <c r="AX30" s="25">
        <f>IF('[2]Men''s Epée'!$U$3=TRUE,Q30,0)</f>
        <v>0</v>
      </c>
      <c r="AY30" s="25">
        <f>IF('[2]Men''s Epée'!$V$3=TRUE,T30,0)</f>
        <v>0</v>
      </c>
      <c r="AZ30" s="25">
        <f>IF('[2]Men''s Epée'!$W$3=TRUE,W30,0)</f>
        <v>0</v>
      </c>
      <c r="BA30" s="25">
        <f t="shared" si="9"/>
        <v>0</v>
      </c>
      <c r="BB30" s="55">
        <f aca="true" t="shared" si="29" ref="BB30:BE32">MAX(AB30,0)</f>
        <v>0</v>
      </c>
      <c r="BC30" s="55">
        <f t="shared" si="29"/>
        <v>0</v>
      </c>
      <c r="BD30" s="55">
        <f t="shared" si="29"/>
        <v>0</v>
      </c>
      <c r="BE30" s="55">
        <f t="shared" si="29"/>
        <v>0</v>
      </c>
      <c r="BF30" s="25">
        <f aca="true" t="shared" si="30" ref="BF30:BF35">F30+LARGE(AT30:BE30,1)+LARGE(AT30:BE30,2)+LARGE(AT30:BE30,3)+LARGE(AT30:BE30,4)</f>
        <v>0</v>
      </c>
    </row>
    <row r="31" spans="1:58" ht="13.5" customHeight="1">
      <c r="A31" s="19" t="str">
        <f t="shared" si="0"/>
        <v>28</v>
      </c>
      <c r="B31" s="19" t="str">
        <f>IF(D31&gt;=CadetCutoff,"#","")</f>
        <v>#</v>
      </c>
      <c r="C31" s="37" t="s">
        <v>240</v>
      </c>
      <c r="D31" s="25">
        <v>1986</v>
      </c>
      <c r="E31" s="21">
        <f>ROUND(F31+IF('[2]Men''s Epée'!$A$3=1,G31,0)+LARGE($AG31:$AR31,1)+LARGE($AG31:$AR31,2)+LARGE($AG31:$AR31,3)+LARGE($AG31:$AR31,4),0)</f>
        <v>379</v>
      </c>
      <c r="F31" s="22"/>
      <c r="G31" s="23"/>
      <c r="H31" s="23">
        <v>20</v>
      </c>
      <c r="I31" s="24">
        <f>IF(OR('[2]Men''s Epée'!$A$3=1,'Men''s Epée'!$AG$3=TRUE),IF(OR(H31&gt;=33,ISNUMBER(H31)=FALSE),0,VLOOKUP(H31,PointTable,I$3,TRUE)),0)</f>
        <v>207</v>
      </c>
      <c r="J31" s="23" t="s">
        <v>8</v>
      </c>
      <c r="K31" s="24">
        <f>IF(OR('[2]Men''s Epée'!$A$3=1,'Men''s Epée'!$AH$3=TRUE),IF(OR(J31&gt;=33,ISNUMBER(J31)=FALSE),0,VLOOKUP(J31,PointTable,K$3,TRUE)),0)</f>
        <v>0</v>
      </c>
      <c r="L31" s="23">
        <v>25</v>
      </c>
      <c r="M31" s="24">
        <f>IF(OR('[2]Men''s Epée'!$A$3=1,'Men''s Epée'!$AI$3=TRUE),IF(OR(L31&gt;=33,ISNUMBER(L31)=FALSE),0,VLOOKUP(L31,PointTable,M$3,TRUE)),0)</f>
        <v>172</v>
      </c>
      <c r="N31" s="23" t="s">
        <v>8</v>
      </c>
      <c r="O31" s="24">
        <f>IF(OR('[2]Men''s Epée'!$A$3=1,'Men''s Epée'!$AJ$3=TRUE),IF(OR(N31&gt;=33,ISNUMBER(N31)=FALSE),0,VLOOKUP(N31,PointTable,O$3,TRUE)),0)</f>
        <v>0</v>
      </c>
      <c r="P31" s="4" t="str">
        <f>IF(ISERROR(R31),"np",R31)</f>
        <v>np</v>
      </c>
      <c r="Q31" s="5">
        <f>IF(OR('[2]Men's Epée'!$A$3=1,'[2]Men's Epée'!$U$3=TRUE),IF(OR(P31&gt;='Men''s Epée'!$A$3,ISNUMBER(P31)=FALSE),0,VLOOKUP(P31,PointTable,Q$3,TRUE)),0)</f>
        <v>0</v>
      </c>
      <c r="R31" s="4" t="e">
        <f>VLOOKUP($C31,'[2]Men''s Foil'!$C$4:$U$87,R$1-2,FALSE)</f>
        <v>#N/A</v>
      </c>
      <c r="S31" s="4" t="str">
        <f>IF(ISERROR(U31),"np",U31)</f>
        <v>np</v>
      </c>
      <c r="T31" s="5">
        <f>IF(OR('[2]Men's Epée'!$A$3=1,'[2]Men's Epée'!$V$3=TRUE),IF(OR(S31&gt;='Men''s Epée'!$A$3,ISNUMBER(S31)=FALSE),0,VLOOKUP(S31,PointTable,T$3,TRUE)),0)</f>
        <v>0</v>
      </c>
      <c r="U31" s="4" t="e">
        <f>VLOOKUP($C31,'[2]Men''s Foil'!$C$4:$U$87,U$1-2,FALSE)</f>
        <v>#N/A</v>
      </c>
      <c r="V31" s="4" t="str">
        <f>IF(ISERROR(X31),"np",X31)</f>
        <v>np</v>
      </c>
      <c r="W31" s="5">
        <f>IF(OR('[2]Men's Epée'!$A$3=1,'[2]Men's Epée'!$W$3=TRUE),IF(OR(V31&gt;='Men''s Epée'!$A$3,ISNUMBER(V31)=FALSE),0,VLOOKUP(V31,PointTable,W$3,TRUE)),0)</f>
        <v>0</v>
      </c>
      <c r="X31" s="4" t="e">
        <f>VLOOKUP($C31,'[2]Men''s Foil'!$C$4:$U$87,X$1-2,FALSE)</f>
        <v>#N/A</v>
      </c>
      <c r="Y31" s="4" t="str">
        <f>IF(ISERROR(AA31),"np",AA31)</f>
        <v>np</v>
      </c>
      <c r="Z31" s="5">
        <f>IF(OR(Y31&gt;='Men''s Epée'!$A$3,ISNUMBER(Y31)=FALSE),0,VLOOKUP(Y31,PointTable,Z$3,TRUE))</f>
        <v>0</v>
      </c>
      <c r="AA31" s="4" t="e">
        <f>VLOOKUP($C31,'[2]Men''s Foil'!$C$4:$U$87,AA$1-2,FALSE)</f>
        <v>#N/A</v>
      </c>
      <c r="AB31" s="52"/>
      <c r="AE31" s="54"/>
      <c r="AG31" s="25">
        <f t="shared" si="21"/>
        <v>207</v>
      </c>
      <c r="AH31" s="25">
        <f t="shared" si="22"/>
        <v>0</v>
      </c>
      <c r="AI31" s="25">
        <f t="shared" si="23"/>
        <v>172</v>
      </c>
      <c r="AJ31" s="25">
        <f t="shared" si="24"/>
        <v>0</v>
      </c>
      <c r="AK31" s="25">
        <f t="shared" si="25"/>
        <v>0</v>
      </c>
      <c r="AL31" s="25">
        <f t="shared" si="26"/>
        <v>0</v>
      </c>
      <c r="AM31" s="25">
        <f t="shared" si="27"/>
        <v>0</v>
      </c>
      <c r="AN31" s="25">
        <f t="shared" si="28"/>
        <v>0</v>
      </c>
      <c r="AO31" s="25">
        <f>IF(OR('[2]Men''s Epée'!$A$3=1,AB31&gt;0),ABS(AB31),0)</f>
        <v>0</v>
      </c>
      <c r="AP31" s="25">
        <f>IF(OR('[2]Men''s Epée'!$A$3=1,AC31&gt;0),ABS(AC31),0)</f>
        <v>0</v>
      </c>
      <c r="AQ31" s="25">
        <f>IF(OR('[2]Men''s Epée'!$A$3=1,AD31&gt;0),ABS(AD31),0)</f>
        <v>0</v>
      </c>
      <c r="AR31" s="25">
        <f>IF(OR('[2]Men''s Epée'!$A$3=1,AE31&gt;0),ABS(AE31),0)</f>
        <v>0</v>
      </c>
      <c r="AT31" s="25">
        <f>IF('Men''s Epée'!AG$3=TRUE,I31,0)</f>
        <v>207</v>
      </c>
      <c r="AU31" s="25">
        <f>IF('Men''s Epée'!AH$3=TRUE,K31,0)</f>
        <v>0</v>
      </c>
      <c r="AV31" s="25">
        <f>IF('Men''s Epée'!AI$3=TRUE,M31,0)</f>
        <v>0</v>
      </c>
      <c r="AW31" s="25">
        <f>IF('Men''s Epée'!AJ$3=TRUE,O31,0)</f>
        <v>0</v>
      </c>
      <c r="AX31" s="25">
        <f>IF('[2]Men''s Epée'!$U$3=TRUE,Q31,0)</f>
        <v>0</v>
      </c>
      <c r="AY31" s="25">
        <f>IF('[2]Men''s Epée'!$V$3=TRUE,T31,0)</f>
        <v>0</v>
      </c>
      <c r="AZ31" s="25">
        <f>IF('[2]Men''s Epée'!$W$3=TRUE,W31,0)</f>
        <v>0</v>
      </c>
      <c r="BA31" s="25">
        <f>Z31</f>
        <v>0</v>
      </c>
      <c r="BB31" s="55">
        <f>MAX(AB31,0)</f>
        <v>0</v>
      </c>
      <c r="BC31" s="55">
        <f>MAX(AC31,0)</f>
        <v>0</v>
      </c>
      <c r="BD31" s="55">
        <f>MAX(AD31,0)</f>
        <v>0</v>
      </c>
      <c r="BE31" s="55">
        <f>MAX(AE31,0)</f>
        <v>0</v>
      </c>
      <c r="BF31" s="25">
        <f t="shared" si="30"/>
        <v>207</v>
      </c>
    </row>
    <row r="32" spans="1:58" ht="13.5" customHeight="1">
      <c r="A32" s="19" t="str">
        <f t="shared" si="0"/>
        <v>29</v>
      </c>
      <c r="B32" s="19" t="str">
        <f t="shared" si="19"/>
        <v>#</v>
      </c>
      <c r="C32" s="37" t="s">
        <v>189</v>
      </c>
      <c r="D32" s="25">
        <v>1985</v>
      </c>
      <c r="E32" s="21">
        <f>ROUND(F32+IF('[2]Men''s Epée'!$A$3=1,G32,0)+LARGE($AG32:$AR32,1)+LARGE($AG32:$AR32,2)+LARGE($AG32:$AR32,3)+LARGE($AG32:$AR32,4),0)</f>
        <v>338</v>
      </c>
      <c r="F32" s="22"/>
      <c r="G32" s="23"/>
      <c r="H32" s="23">
        <v>25</v>
      </c>
      <c r="I32" s="24">
        <f>IF(OR('[2]Men''s Epée'!$A$3=1,'Men''s Epée'!$AG$3=TRUE),IF(OR(H32&gt;=33,ISNUMBER(H32)=FALSE),0,VLOOKUP(H32,PointTable,I$3,TRUE)),0)</f>
        <v>172</v>
      </c>
      <c r="J32" s="23">
        <v>31</v>
      </c>
      <c r="K32" s="24">
        <f>IF(OR('[2]Men''s Epée'!$A$3=1,'Men''s Epée'!$AH$3=TRUE),IF(OR(J32&gt;=33,ISNUMBER(J32)=FALSE),0,VLOOKUP(J32,PointTable,K$3,TRUE)),0)</f>
        <v>166</v>
      </c>
      <c r="L32" s="23" t="s">
        <v>8</v>
      </c>
      <c r="M32" s="24">
        <f>IF(OR('[2]Men''s Epée'!$A$3=1,'Men''s Epée'!$AI$3=TRUE),IF(OR(L32&gt;=33,ISNUMBER(L32)=FALSE),0,VLOOKUP(L32,PointTable,M$3,TRUE)),0)</f>
        <v>0</v>
      </c>
      <c r="N32" s="23" t="s">
        <v>8</v>
      </c>
      <c r="O32" s="24">
        <f>IF(OR('[2]Men''s Epée'!$A$3=1,'Men''s Epée'!$AJ$3=TRUE),IF(OR(N32&gt;=33,ISNUMBER(N32)=FALSE),0,VLOOKUP(N32,PointTable,O$3,TRUE)),0)</f>
        <v>0</v>
      </c>
      <c r="P32" s="4" t="str">
        <f t="shared" si="10"/>
        <v>np</v>
      </c>
      <c r="Q32" s="5">
        <f>IF(OR('[2]Men's Epée'!$A$3=1,'[2]Men's Epée'!$U$3=TRUE),IF(OR(P32&gt;='Men''s Epée'!$A$3,ISNUMBER(P32)=FALSE),0,VLOOKUP(P32,PointTable,Q$3,TRUE)),0)</f>
        <v>0</v>
      </c>
      <c r="R32" s="4" t="e">
        <f>VLOOKUP($C32,'[2]Men''s Foil'!$C$4:$U$87,R$1-2,FALSE)</f>
        <v>#N/A</v>
      </c>
      <c r="S32" s="4" t="str">
        <f t="shared" si="11"/>
        <v>np</v>
      </c>
      <c r="T32" s="5">
        <f>IF(OR('[2]Men's Epée'!$A$3=1,'[2]Men's Epée'!$V$3=TRUE),IF(OR(S32&gt;='Men''s Epée'!$A$3,ISNUMBER(S32)=FALSE),0,VLOOKUP(S32,PointTable,T$3,TRUE)),0)</f>
        <v>0</v>
      </c>
      <c r="U32" s="4" t="e">
        <f>VLOOKUP($C32,'[2]Men''s Foil'!$C$4:$U$87,U$1-2,FALSE)</f>
        <v>#N/A</v>
      </c>
      <c r="V32" s="4" t="str">
        <f t="shared" si="12"/>
        <v>np</v>
      </c>
      <c r="W32" s="5">
        <f>IF(OR('[2]Men's Epée'!$A$3=1,'[2]Men's Epée'!$W$3=TRUE),IF(OR(V32&gt;='Men''s Epée'!$A$3,ISNUMBER(V32)=FALSE),0,VLOOKUP(V32,PointTable,W$3,TRUE)),0)</f>
        <v>0</v>
      </c>
      <c r="X32" s="4" t="e">
        <f>VLOOKUP($C32,'[2]Men''s Foil'!$C$4:$U$87,X$1-2,FALSE)</f>
        <v>#N/A</v>
      </c>
      <c r="Y32" s="4" t="str">
        <f t="shared" si="13"/>
        <v>np</v>
      </c>
      <c r="Z32" s="5">
        <f>IF(OR(Y32&gt;='Men''s Epée'!$A$3,ISNUMBER(Y32)=FALSE),0,VLOOKUP(Y32,PointTable,Z$3,TRUE))</f>
        <v>0</v>
      </c>
      <c r="AA32" s="4" t="e">
        <f>VLOOKUP($C32,'[2]Men''s Foil'!$C$4:$U$87,AA$1-2,FALSE)</f>
        <v>#N/A</v>
      </c>
      <c r="AB32" s="52"/>
      <c r="AE32" s="54"/>
      <c r="AG32" s="25">
        <f t="shared" si="21"/>
        <v>172</v>
      </c>
      <c r="AH32" s="25">
        <f t="shared" si="22"/>
        <v>166</v>
      </c>
      <c r="AI32" s="25">
        <f t="shared" si="23"/>
        <v>0</v>
      </c>
      <c r="AJ32" s="25">
        <f t="shared" si="24"/>
        <v>0</v>
      </c>
      <c r="AK32" s="25">
        <f t="shared" si="25"/>
        <v>0</v>
      </c>
      <c r="AL32" s="25">
        <f t="shared" si="26"/>
        <v>0</v>
      </c>
      <c r="AM32" s="25">
        <f t="shared" si="27"/>
        <v>0</v>
      </c>
      <c r="AN32" s="25">
        <f t="shared" si="28"/>
        <v>0</v>
      </c>
      <c r="AO32" s="25">
        <f>IF(OR('[2]Men''s Epée'!$A$3=1,AB32&gt;0),ABS(AB32),0)</f>
        <v>0</v>
      </c>
      <c r="AP32" s="25">
        <f>IF(OR('[2]Men''s Epée'!$A$3=1,AC32&gt;0),ABS(AC32),0)</f>
        <v>0</v>
      </c>
      <c r="AQ32" s="25">
        <f>IF(OR('[2]Men''s Epée'!$A$3=1,AD32&gt;0),ABS(AD32),0)</f>
        <v>0</v>
      </c>
      <c r="AR32" s="25">
        <f>IF(OR('[2]Men''s Epée'!$A$3=1,AE32&gt;0),ABS(AE32),0)</f>
        <v>0</v>
      </c>
      <c r="AT32" s="25">
        <f>IF('Men''s Epée'!AG$3=TRUE,I32,0)</f>
        <v>172</v>
      </c>
      <c r="AU32" s="25">
        <f>IF('Men''s Epée'!AH$3=TRUE,K32,0)</f>
        <v>0</v>
      </c>
      <c r="AV32" s="25">
        <f>IF('Men''s Epée'!AI$3=TRUE,M32,0)</f>
        <v>0</v>
      </c>
      <c r="AW32" s="25">
        <f>IF('Men''s Epée'!AJ$3=TRUE,O32,0)</f>
        <v>0</v>
      </c>
      <c r="AX32" s="25">
        <f>IF('[2]Men''s Epée'!$U$3=TRUE,Q32,0)</f>
        <v>0</v>
      </c>
      <c r="AY32" s="25">
        <f>IF('[2]Men''s Epée'!$V$3=TRUE,T32,0)</f>
        <v>0</v>
      </c>
      <c r="AZ32" s="25">
        <f>IF('[2]Men''s Epée'!$W$3=TRUE,W32,0)</f>
        <v>0</v>
      </c>
      <c r="BA32" s="25">
        <f t="shared" si="9"/>
        <v>0</v>
      </c>
      <c r="BB32" s="55">
        <f t="shared" si="29"/>
        <v>0</v>
      </c>
      <c r="BC32" s="55">
        <f t="shared" si="29"/>
        <v>0</v>
      </c>
      <c r="BD32" s="55">
        <f t="shared" si="29"/>
        <v>0</v>
      </c>
      <c r="BE32" s="55">
        <f t="shared" si="29"/>
        <v>0</v>
      </c>
      <c r="BF32" s="25">
        <f t="shared" si="30"/>
        <v>172</v>
      </c>
    </row>
    <row r="33" spans="1:58" ht="13.5" customHeight="1">
      <c r="A33" s="19" t="str">
        <f t="shared" si="0"/>
        <v>30</v>
      </c>
      <c r="B33" s="19">
        <f t="shared" si="19"/>
      </c>
      <c r="C33" s="37" t="s">
        <v>200</v>
      </c>
      <c r="D33" s="25">
        <v>1984</v>
      </c>
      <c r="E33" s="21">
        <f>ROUND(F33+IF('[2]Men''s Epée'!$A$3=1,G33,0)+LARGE($AG33:$AR33,1)+LARGE($AG33:$AR33,2)+LARGE($AG33:$AR33,3)+LARGE($AG33:$AR33,4),0)</f>
        <v>332</v>
      </c>
      <c r="F33" s="22"/>
      <c r="G33" s="23"/>
      <c r="H33" s="23">
        <v>30</v>
      </c>
      <c r="I33" s="24">
        <f>IF(OR('[2]Men''s Epée'!$A$3=1,'Men''s Epée'!$AG$3=TRUE),IF(OR(H33&gt;=33,ISNUMBER(H33)=FALSE),0,VLOOKUP(H33,PointTable,I$3,TRUE)),0)</f>
        <v>167</v>
      </c>
      <c r="J33" s="23">
        <v>32</v>
      </c>
      <c r="K33" s="24">
        <f>IF(OR('[2]Men''s Epée'!$A$3=1,'Men''s Epée'!$AH$3=TRUE),IF(OR(J33&gt;=33,ISNUMBER(J33)=FALSE),0,VLOOKUP(J33,PointTable,K$3,TRUE)),0)</f>
        <v>165</v>
      </c>
      <c r="L33" s="23" t="s">
        <v>8</v>
      </c>
      <c r="M33" s="24">
        <f>IF(OR('[2]Men''s Epée'!$A$3=1,'Men''s Epée'!$AI$3=TRUE),IF(OR(L33&gt;=33,ISNUMBER(L33)=FALSE),0,VLOOKUP(L33,PointTable,M$3,TRUE)),0)</f>
        <v>0</v>
      </c>
      <c r="N33" s="23" t="s">
        <v>8</v>
      </c>
      <c r="O33" s="24">
        <f>IF(OR('[2]Men''s Epée'!$A$3=1,'Men''s Epée'!$AJ$3=TRUE),IF(OR(N33&gt;=33,ISNUMBER(N33)=FALSE),0,VLOOKUP(N33,PointTable,O$3,TRUE)),0)</f>
        <v>0</v>
      </c>
      <c r="P33" s="4" t="str">
        <f t="shared" si="10"/>
        <v>np</v>
      </c>
      <c r="Q33" s="5">
        <f>IF(OR('[2]Men's Epée'!$A$3=1,'[2]Men's Epée'!$U$3=TRUE),IF(OR(P33&gt;='Men''s Epée'!$A$3,ISNUMBER(P33)=FALSE),0,VLOOKUP(P33,PointTable,Q$3,TRUE)),0)</f>
        <v>0</v>
      </c>
      <c r="R33" s="4" t="e">
        <f>VLOOKUP($C33,'[2]Men''s Foil'!$C$4:$U$87,R$1-2,FALSE)</f>
        <v>#N/A</v>
      </c>
      <c r="S33" s="4" t="str">
        <f t="shared" si="11"/>
        <v>np</v>
      </c>
      <c r="T33" s="5">
        <f>IF(OR('[2]Men's Epée'!$A$3=1,'[2]Men's Epée'!$V$3=TRUE),IF(OR(S33&gt;='Men''s Epée'!$A$3,ISNUMBER(S33)=FALSE),0,VLOOKUP(S33,PointTable,T$3,TRUE)),0)</f>
        <v>0</v>
      </c>
      <c r="U33" s="4" t="e">
        <f>VLOOKUP($C33,'[2]Men''s Foil'!$C$4:$U$87,U$1-2,FALSE)</f>
        <v>#N/A</v>
      </c>
      <c r="V33" s="4" t="str">
        <f t="shared" si="12"/>
        <v>np</v>
      </c>
      <c r="W33" s="5">
        <f>IF(OR('[2]Men's Epée'!$A$3=1,'[2]Men's Epée'!$W$3=TRUE),IF(OR(V33&gt;='Men''s Epée'!$A$3,ISNUMBER(V33)=FALSE),0,VLOOKUP(V33,PointTable,W$3,TRUE)),0)</f>
        <v>0</v>
      </c>
      <c r="X33" s="4" t="e">
        <f>VLOOKUP($C33,'[2]Men''s Foil'!$C$4:$U$87,X$1-2,FALSE)</f>
        <v>#N/A</v>
      </c>
      <c r="Y33" s="4" t="str">
        <f t="shared" si="13"/>
        <v>np</v>
      </c>
      <c r="Z33" s="5">
        <f>IF(OR(Y33&gt;='Men''s Epée'!$A$3,ISNUMBER(Y33)=FALSE),0,VLOOKUP(Y33,PointTable,Z$3,TRUE))</f>
        <v>0</v>
      </c>
      <c r="AA33" s="4" t="e">
        <f>VLOOKUP($C33,'[2]Men''s Foil'!$C$4:$U$87,AA$1-2,FALSE)</f>
        <v>#N/A</v>
      </c>
      <c r="AB33" s="52"/>
      <c r="AE33" s="54"/>
      <c r="AG33" s="25">
        <f t="shared" si="21"/>
        <v>167</v>
      </c>
      <c r="AH33" s="25">
        <f t="shared" si="22"/>
        <v>165</v>
      </c>
      <c r="AI33" s="25">
        <f t="shared" si="23"/>
        <v>0</v>
      </c>
      <c r="AJ33" s="25">
        <f t="shared" si="24"/>
        <v>0</v>
      </c>
      <c r="AK33" s="25">
        <f t="shared" si="25"/>
        <v>0</v>
      </c>
      <c r="AL33" s="25">
        <f t="shared" si="26"/>
        <v>0</v>
      </c>
      <c r="AM33" s="25">
        <f t="shared" si="27"/>
        <v>0</v>
      </c>
      <c r="AN33" s="25">
        <f t="shared" si="28"/>
        <v>0</v>
      </c>
      <c r="AO33" s="25">
        <f>IF(OR('[2]Men''s Epée'!$A$3=1,AB33&gt;0),ABS(AB33),0)</f>
        <v>0</v>
      </c>
      <c r="AP33" s="25">
        <f>IF(OR('[2]Men''s Epée'!$A$3=1,AC33&gt;0),ABS(AC33),0)</f>
        <v>0</v>
      </c>
      <c r="AQ33" s="25">
        <f>IF(OR('[2]Men''s Epée'!$A$3=1,AD33&gt;0),ABS(AD33),0)</f>
        <v>0</v>
      </c>
      <c r="AR33" s="25">
        <f>IF(OR('[2]Men''s Epée'!$A$3=1,AE33&gt;0),ABS(AE33),0)</f>
        <v>0</v>
      </c>
      <c r="AT33" s="25">
        <f>IF('Men''s Epée'!AG$3=TRUE,I33,0)</f>
        <v>167</v>
      </c>
      <c r="AU33" s="25">
        <f>IF('Men''s Epée'!AH$3=TRUE,K33,0)</f>
        <v>0</v>
      </c>
      <c r="AV33" s="25">
        <f>IF('Men''s Epée'!AI$3=TRUE,M33,0)</f>
        <v>0</v>
      </c>
      <c r="AW33" s="25">
        <f>IF('Men''s Epée'!AJ$3=TRUE,O33,0)</f>
        <v>0</v>
      </c>
      <c r="AX33" s="25">
        <f>IF('[2]Men''s Epée'!$U$3=TRUE,Q33,0)</f>
        <v>0</v>
      </c>
      <c r="AY33" s="25">
        <f>IF('[2]Men''s Epée'!$V$3=TRUE,T33,0)</f>
        <v>0</v>
      </c>
      <c r="AZ33" s="25">
        <f>IF('[2]Men''s Epée'!$W$3=TRUE,W33,0)</f>
        <v>0</v>
      </c>
      <c r="BA33" s="25">
        <f>Z33</f>
        <v>0</v>
      </c>
      <c r="BB33" s="55">
        <f aca="true" t="shared" si="31" ref="BB33:BE34">MAX(AB33,0)</f>
        <v>0</v>
      </c>
      <c r="BC33" s="55">
        <f t="shared" si="31"/>
        <v>0</v>
      </c>
      <c r="BD33" s="55">
        <f t="shared" si="31"/>
        <v>0</v>
      </c>
      <c r="BE33" s="55">
        <f t="shared" si="31"/>
        <v>0</v>
      </c>
      <c r="BF33" s="25">
        <f t="shared" si="30"/>
        <v>167</v>
      </c>
    </row>
    <row r="34" spans="1:58" ht="13.5" customHeight="1">
      <c r="A34" s="19" t="str">
        <f t="shared" si="0"/>
        <v>31</v>
      </c>
      <c r="B34" s="19">
        <f t="shared" si="19"/>
      </c>
      <c r="C34" s="37" t="s">
        <v>152</v>
      </c>
      <c r="D34" s="25">
        <v>1984</v>
      </c>
      <c r="E34" s="21">
        <f>ROUND(F34+IF('[2]Men''s Epée'!$A$3=1,G34,0)+LARGE($AG34:$AR34,1)+LARGE($AG34:$AR34,2)+LARGE($AG34:$AR34,3)+LARGE($AG34:$AR34,4),0)</f>
        <v>319</v>
      </c>
      <c r="F34" s="22"/>
      <c r="G34" s="23"/>
      <c r="H34" s="23">
        <v>11</v>
      </c>
      <c r="I34" s="24">
        <f>IF(OR('[2]Men''s Epée'!$A$3=1,'Men''s Epée'!$AG$3=TRUE),IF(OR(H34&gt;=33,ISNUMBER(H34)=FALSE),0,VLOOKUP(H34,PointTable,I$3,TRUE)),0)</f>
        <v>319</v>
      </c>
      <c r="J34" s="23" t="s">
        <v>8</v>
      </c>
      <c r="K34" s="24">
        <f>IF(OR('[2]Men''s Epée'!$A$3=1,'Men''s Epée'!$AH$3=TRUE),IF(OR(J34&gt;=33,ISNUMBER(J34)=FALSE),0,VLOOKUP(J34,PointTable,K$3,TRUE)),0)</f>
        <v>0</v>
      </c>
      <c r="L34" s="23" t="s">
        <v>8</v>
      </c>
      <c r="M34" s="24">
        <f>IF(OR('[2]Men''s Epée'!$A$3=1,'Men''s Epée'!$AI$3=TRUE),IF(OR(L34&gt;=33,ISNUMBER(L34)=FALSE),0,VLOOKUP(L34,PointTable,M$3,TRUE)),0)</f>
        <v>0</v>
      </c>
      <c r="N34" s="23" t="s">
        <v>8</v>
      </c>
      <c r="O34" s="24">
        <f>IF(OR('[2]Men''s Epée'!$A$3=1,'Men''s Epée'!$AJ$3=TRUE),IF(OR(N34&gt;=33,ISNUMBER(N34)=FALSE),0,VLOOKUP(N34,PointTable,O$3,TRUE)),0)</f>
        <v>0</v>
      </c>
      <c r="P34" s="4" t="str">
        <f>IF(ISERROR(R34),"np",R34)</f>
        <v>np</v>
      </c>
      <c r="Q34" s="5">
        <f>IF(OR('[2]Men's Epée'!$A$3=1,'[2]Men's Epée'!$U$3=TRUE),IF(OR(P34&gt;='Men''s Epée'!$A$3,ISNUMBER(P34)=FALSE),0,VLOOKUP(P34,PointTable,Q$3,TRUE)),0)</f>
        <v>0</v>
      </c>
      <c r="R34" s="4" t="e">
        <f>VLOOKUP($C34,'[2]Men''s Foil'!$C$4:$U$87,R$1-2,FALSE)</f>
        <v>#N/A</v>
      </c>
      <c r="S34" s="4" t="str">
        <f>IF(ISERROR(U34),"np",U34)</f>
        <v>np</v>
      </c>
      <c r="T34" s="5">
        <f>IF(OR('[2]Men's Epée'!$A$3=1,'[2]Men's Epée'!$V$3=TRUE),IF(OR(S34&gt;='Men''s Epée'!$A$3,ISNUMBER(S34)=FALSE),0,VLOOKUP(S34,PointTable,T$3,TRUE)),0)</f>
        <v>0</v>
      </c>
      <c r="U34" s="4" t="e">
        <f>VLOOKUP($C34,'[2]Men''s Foil'!$C$4:$U$87,U$1-2,FALSE)</f>
        <v>#N/A</v>
      </c>
      <c r="V34" s="4" t="str">
        <f>IF(ISERROR(X34),"np",X34)</f>
        <v>np</v>
      </c>
      <c r="W34" s="5">
        <f>IF(OR('[2]Men's Epée'!$A$3=1,'[2]Men's Epée'!$W$3=TRUE),IF(OR(V34&gt;='Men''s Epée'!$A$3,ISNUMBER(V34)=FALSE),0,VLOOKUP(V34,PointTable,W$3,TRUE)),0)</f>
        <v>0</v>
      </c>
      <c r="X34" s="4" t="e">
        <f>VLOOKUP($C34,'[2]Men''s Foil'!$C$4:$U$87,X$1-2,FALSE)</f>
        <v>#N/A</v>
      </c>
      <c r="Y34" s="4" t="str">
        <f>IF(ISERROR(AA34),"np",AA34)</f>
        <v>np</v>
      </c>
      <c r="Z34" s="5">
        <f>IF(OR(Y34&gt;='Men''s Epée'!$A$3,ISNUMBER(Y34)=FALSE),0,VLOOKUP(Y34,PointTable,Z$3,TRUE))</f>
        <v>0</v>
      </c>
      <c r="AA34" s="4" t="e">
        <f>VLOOKUP($C34,'[2]Men''s Foil'!$C$4:$U$87,AA$1-2,FALSE)</f>
        <v>#N/A</v>
      </c>
      <c r="AB34" s="52"/>
      <c r="AE34" s="54"/>
      <c r="AG34" s="25">
        <f t="shared" si="21"/>
        <v>319</v>
      </c>
      <c r="AH34" s="25">
        <f t="shared" si="22"/>
        <v>0</v>
      </c>
      <c r="AI34" s="25">
        <f t="shared" si="23"/>
        <v>0</v>
      </c>
      <c r="AJ34" s="25">
        <f t="shared" si="24"/>
        <v>0</v>
      </c>
      <c r="AK34" s="25">
        <f t="shared" si="25"/>
        <v>0</v>
      </c>
      <c r="AL34" s="25">
        <f t="shared" si="26"/>
        <v>0</v>
      </c>
      <c r="AM34" s="25">
        <f t="shared" si="27"/>
        <v>0</v>
      </c>
      <c r="AN34" s="25">
        <f t="shared" si="28"/>
        <v>0</v>
      </c>
      <c r="AO34" s="25">
        <f>IF(OR('[2]Men''s Epée'!$A$3=1,AB34&gt;0),ABS(AB34),0)</f>
        <v>0</v>
      </c>
      <c r="AP34" s="25">
        <f>IF(OR('[2]Men''s Epée'!$A$3=1,AC34&gt;0),ABS(AC34),0)</f>
        <v>0</v>
      </c>
      <c r="AQ34" s="25">
        <f>IF(OR('[2]Men''s Epée'!$A$3=1,AD34&gt;0),ABS(AD34),0)</f>
        <v>0</v>
      </c>
      <c r="AR34" s="25">
        <f>IF(OR('[2]Men''s Epée'!$A$3=1,AE34&gt;0),ABS(AE34),0)</f>
        <v>0</v>
      </c>
      <c r="AT34" s="25">
        <f>IF('Men''s Epée'!AG$3=TRUE,I34,0)</f>
        <v>319</v>
      </c>
      <c r="AU34" s="25">
        <f>IF('Men''s Epée'!AH$3=TRUE,K34,0)</f>
        <v>0</v>
      </c>
      <c r="AV34" s="25">
        <f>IF('Men''s Epée'!AI$3=TRUE,M34,0)</f>
        <v>0</v>
      </c>
      <c r="AW34" s="25">
        <f>IF('Men''s Epée'!AJ$3=TRUE,O34,0)</f>
        <v>0</v>
      </c>
      <c r="AX34" s="25">
        <f>IF('[2]Men''s Epée'!$U$3=TRUE,Q34,0)</f>
        <v>0</v>
      </c>
      <c r="AY34" s="25">
        <f>IF('[2]Men''s Epée'!$V$3=TRUE,T34,0)</f>
        <v>0</v>
      </c>
      <c r="AZ34" s="25">
        <f>IF('[2]Men''s Epée'!$W$3=TRUE,W34,0)</f>
        <v>0</v>
      </c>
      <c r="BA34" s="25">
        <f>Z34</f>
        <v>0</v>
      </c>
      <c r="BB34" s="55">
        <f t="shared" si="31"/>
        <v>0</v>
      </c>
      <c r="BC34" s="55">
        <f t="shared" si="31"/>
        <v>0</v>
      </c>
      <c r="BD34" s="55">
        <f t="shared" si="31"/>
        <v>0</v>
      </c>
      <c r="BE34" s="55">
        <f t="shared" si="31"/>
        <v>0</v>
      </c>
      <c r="BF34" s="25">
        <f t="shared" si="30"/>
        <v>319</v>
      </c>
    </row>
    <row r="35" spans="1:58" ht="13.5" customHeight="1">
      <c r="A35" s="19" t="str">
        <f t="shared" si="0"/>
        <v>32</v>
      </c>
      <c r="B35" s="19">
        <f aca="true" t="shared" si="32" ref="B35:B42">IF(D35&gt;=CadetCutoff,"#","")</f>
      </c>
      <c r="C35" s="37" t="s">
        <v>334</v>
      </c>
      <c r="D35" s="25">
        <v>1984</v>
      </c>
      <c r="E35" s="21">
        <f>ROUND(F35+IF('[2]Men''s Epée'!$A$3=1,G35,0)+LARGE($AG35:$AR35,1)+LARGE($AG35:$AR35,2)+LARGE($AG35:$AR35,3)+LARGE($AG35:$AR35,4),0)</f>
        <v>208</v>
      </c>
      <c r="F35" s="22"/>
      <c r="G35" s="23"/>
      <c r="H35" s="23">
        <v>19</v>
      </c>
      <c r="I35" s="24">
        <f>IF(OR('[2]Men''s Epée'!$A$3=1,'Men''s Epée'!$AG$3=TRUE),IF(OR(H35&gt;=33,ISNUMBER(H35)=FALSE),0,VLOOKUP(H35,PointTable,I$3,TRUE)),0)</f>
        <v>208</v>
      </c>
      <c r="J35" s="23" t="s">
        <v>8</v>
      </c>
      <c r="K35" s="24">
        <f>IF(OR('[2]Men''s Epée'!$A$3=1,'Men''s Epée'!$AH$3=TRUE),IF(OR(J35&gt;=33,ISNUMBER(J35)=FALSE),0,VLOOKUP(J35,PointTable,K$3,TRUE)),0)</f>
        <v>0</v>
      </c>
      <c r="L35" s="23" t="s">
        <v>8</v>
      </c>
      <c r="M35" s="24">
        <f>IF(OR('[2]Men''s Epée'!$A$3=1,'Men''s Epée'!$AI$3=TRUE),IF(OR(L35&gt;=33,ISNUMBER(L35)=FALSE),0,VLOOKUP(L35,PointTable,M$3,TRUE)),0)</f>
        <v>0</v>
      </c>
      <c r="N35" s="23" t="s">
        <v>8</v>
      </c>
      <c r="O35" s="24">
        <f>IF(OR('[2]Men''s Epée'!$A$3=1,'Men''s Epée'!$AJ$3=TRUE),IF(OR(N35&gt;=33,ISNUMBER(N35)=FALSE),0,VLOOKUP(N35,PointTable,O$3,TRUE)),0)</f>
        <v>0</v>
      </c>
      <c r="P35" s="4" t="str">
        <f>IF(ISERROR(R35),"np",R35)</f>
        <v>np</v>
      </c>
      <c r="Q35" s="5">
        <f>IF(OR('[2]Men's Epée'!$A$3=1,'[2]Men's Epée'!$U$3=TRUE),IF(OR(P35&gt;='Men''s Epée'!$A$3,ISNUMBER(P35)=FALSE),0,VLOOKUP(P35,PointTable,Q$3,TRUE)),0)</f>
        <v>0</v>
      </c>
      <c r="R35" s="4" t="e">
        <f>VLOOKUP($C35,'[2]Men''s Foil'!$C$4:$U$87,R$1-2,FALSE)</f>
        <v>#N/A</v>
      </c>
      <c r="S35" s="4" t="str">
        <f>IF(ISERROR(U35),"np",U35)</f>
        <v>np</v>
      </c>
      <c r="T35" s="5">
        <f>IF(OR('[2]Men's Epée'!$A$3=1,'[2]Men's Epée'!$V$3=TRUE),IF(OR(S35&gt;='Men''s Epée'!$A$3,ISNUMBER(S35)=FALSE),0,VLOOKUP(S35,PointTable,T$3,TRUE)),0)</f>
        <v>0</v>
      </c>
      <c r="U35" s="4" t="e">
        <f>VLOOKUP($C35,'[2]Men''s Foil'!$C$4:$U$87,U$1-2,FALSE)</f>
        <v>#N/A</v>
      </c>
      <c r="V35" s="4" t="str">
        <f>IF(ISERROR(X35),"np",X35)</f>
        <v>np</v>
      </c>
      <c r="W35" s="5">
        <f>IF(OR('[2]Men's Epée'!$A$3=1,'[2]Men's Epée'!$W$3=TRUE),IF(OR(V35&gt;='Men''s Epée'!$A$3,ISNUMBER(V35)=FALSE),0,VLOOKUP(V35,PointTable,W$3,TRUE)),0)</f>
        <v>0</v>
      </c>
      <c r="X35" s="4" t="e">
        <f>VLOOKUP($C35,'[2]Men''s Foil'!$C$4:$U$87,X$1-2,FALSE)</f>
        <v>#N/A</v>
      </c>
      <c r="Y35" s="4" t="str">
        <f>IF(ISERROR(AA35),"np",AA35)</f>
        <v>np</v>
      </c>
      <c r="Z35" s="5">
        <f>IF(OR(Y35&gt;='Men''s Epée'!$A$3,ISNUMBER(Y35)=FALSE),0,VLOOKUP(Y35,PointTable,Z$3,TRUE))</f>
        <v>0</v>
      </c>
      <c r="AA35" s="4" t="e">
        <f>VLOOKUP($C35,'[2]Men''s Foil'!$C$4:$U$87,AA$1-2,FALSE)</f>
        <v>#N/A</v>
      </c>
      <c r="AB35" s="52"/>
      <c r="AE35" s="54"/>
      <c r="AG35" s="25">
        <f t="shared" si="21"/>
        <v>208</v>
      </c>
      <c r="AH35" s="25">
        <f t="shared" si="22"/>
        <v>0</v>
      </c>
      <c r="AI35" s="25">
        <f t="shared" si="23"/>
        <v>0</v>
      </c>
      <c r="AJ35" s="25">
        <f t="shared" si="24"/>
        <v>0</v>
      </c>
      <c r="AK35" s="25">
        <f t="shared" si="25"/>
        <v>0</v>
      </c>
      <c r="AL35" s="25">
        <f t="shared" si="26"/>
        <v>0</v>
      </c>
      <c r="AM35" s="25">
        <f t="shared" si="27"/>
        <v>0</v>
      </c>
      <c r="AN35" s="25">
        <f t="shared" si="28"/>
        <v>0</v>
      </c>
      <c r="AO35" s="25">
        <f>IF(OR('[2]Men''s Epée'!$A$3=1,AB35&gt;0),ABS(AB35),0)</f>
        <v>0</v>
      </c>
      <c r="AP35" s="25">
        <f>IF(OR('[2]Men''s Epée'!$A$3=1,AC35&gt;0),ABS(AC35),0)</f>
        <v>0</v>
      </c>
      <c r="AQ35" s="25">
        <f>IF(OR('[2]Men''s Epée'!$A$3=1,AD35&gt;0),ABS(AD35),0)</f>
        <v>0</v>
      </c>
      <c r="AR35" s="25">
        <f>IF(OR('[2]Men''s Epée'!$A$3=1,AE35&gt;0),ABS(AE35),0)</f>
        <v>0</v>
      </c>
      <c r="AT35" s="25">
        <f>IF('Men''s Epée'!AG$3=TRUE,I35,0)</f>
        <v>208</v>
      </c>
      <c r="AU35" s="25">
        <f>IF('Men''s Epée'!AH$3=TRUE,K35,0)</f>
        <v>0</v>
      </c>
      <c r="AV35" s="25">
        <f>IF('Men''s Epée'!AI$3=TRUE,M35,0)</f>
        <v>0</v>
      </c>
      <c r="AW35" s="25">
        <f>IF('Men''s Epée'!AJ$3=TRUE,O35,0)</f>
        <v>0</v>
      </c>
      <c r="AX35" s="25">
        <f>IF('[2]Men''s Epée'!$U$3=TRUE,Q35,0)</f>
        <v>0</v>
      </c>
      <c r="AY35" s="25">
        <f>IF('[2]Men''s Epée'!$V$3=TRUE,T35,0)</f>
        <v>0</v>
      </c>
      <c r="AZ35" s="25">
        <f>IF('[2]Men''s Epée'!$W$3=TRUE,W35,0)</f>
        <v>0</v>
      </c>
      <c r="BA35" s="25">
        <f>Z35</f>
        <v>0</v>
      </c>
      <c r="BB35" s="55">
        <f>MAX(AB35,0)</f>
        <v>0</v>
      </c>
      <c r="BC35" s="55">
        <f>MAX(AC35,0)</f>
        <v>0</v>
      </c>
      <c r="BD35" s="55">
        <f>MAX(AD35,0)</f>
        <v>0</v>
      </c>
      <c r="BE35" s="55">
        <f>MAX(AE35,0)</f>
        <v>0</v>
      </c>
      <c r="BF35" s="25">
        <f t="shared" si="30"/>
        <v>208</v>
      </c>
    </row>
    <row r="36" spans="1:58" ht="13.5" customHeight="1">
      <c r="A36" s="19" t="str">
        <f t="shared" si="0"/>
        <v>33</v>
      </c>
      <c r="B36" s="19" t="str">
        <f t="shared" si="32"/>
        <v>#</v>
      </c>
      <c r="C36" s="37" t="s">
        <v>335</v>
      </c>
      <c r="D36" s="25">
        <v>1985</v>
      </c>
      <c r="E36" s="21">
        <f>ROUND(F36+IF('[2]Men''s Epée'!$A$3=1,G36,0)+LARGE($AG36:$AR36,1)+LARGE($AG36:$AR36,2)+LARGE($AG36:$AR36,3)+LARGE($AG36:$AR36,4),0)</f>
        <v>206</v>
      </c>
      <c r="F36" s="22"/>
      <c r="G36" s="23"/>
      <c r="H36" s="23">
        <v>21</v>
      </c>
      <c r="I36" s="24">
        <f>IF(OR('[2]Men''s Epée'!$A$3=1,'Men''s Epée'!$AG$3=TRUE),IF(OR(H36&gt;=33,ISNUMBER(H36)=FALSE),0,VLOOKUP(H36,PointTable,I$3,TRUE)),0)</f>
        <v>206</v>
      </c>
      <c r="J36" s="23" t="s">
        <v>8</v>
      </c>
      <c r="K36" s="24">
        <f>IF(OR('[2]Men''s Epée'!$A$3=1,'Men''s Epée'!$AH$3=TRUE),IF(OR(J36&gt;=33,ISNUMBER(J36)=FALSE),0,VLOOKUP(J36,PointTable,K$3,TRUE)),0)</f>
        <v>0</v>
      </c>
      <c r="L36" s="23" t="s">
        <v>8</v>
      </c>
      <c r="M36" s="24">
        <f>IF(OR('[2]Men''s Epée'!$A$3=1,'Men''s Epée'!$AI$3=TRUE),IF(OR(L36&gt;=33,ISNUMBER(L36)=FALSE),0,VLOOKUP(L36,PointTable,M$3,TRUE)),0)</f>
        <v>0</v>
      </c>
      <c r="N36" s="23" t="s">
        <v>8</v>
      </c>
      <c r="O36" s="24">
        <f>IF(OR('[2]Men''s Epée'!$A$3=1,'Men''s Epée'!$AJ$3=TRUE),IF(OR(N36&gt;=33,ISNUMBER(N36)=FALSE),0,VLOOKUP(N36,PointTable,O$3,TRUE)),0)</f>
        <v>0</v>
      </c>
      <c r="P36" s="4" t="str">
        <f>IF(ISERROR(R36),"np",R36)</f>
        <v>np</v>
      </c>
      <c r="Q36" s="5">
        <f>IF(OR('[2]Men's Epée'!$A$3=1,'[2]Men's Epée'!$U$3=TRUE),IF(OR(P36&gt;='Men''s Epée'!$A$3,ISNUMBER(P36)=FALSE),0,VLOOKUP(P36,PointTable,Q$3,TRUE)),0)</f>
        <v>0</v>
      </c>
      <c r="R36" s="4" t="e">
        <f>VLOOKUP($C36,'[2]Men''s Foil'!$C$4:$U$87,R$1-2,FALSE)</f>
        <v>#N/A</v>
      </c>
      <c r="S36" s="4" t="str">
        <f>IF(ISERROR(U36),"np",U36)</f>
        <v>np</v>
      </c>
      <c r="T36" s="5">
        <f>IF(OR('[2]Men's Epée'!$A$3=1,'[2]Men's Epée'!$V$3=TRUE),IF(OR(S36&gt;='Men''s Epée'!$A$3,ISNUMBER(S36)=FALSE),0,VLOOKUP(S36,PointTable,T$3,TRUE)),0)</f>
        <v>0</v>
      </c>
      <c r="U36" s="4" t="e">
        <f>VLOOKUP($C36,'[2]Men''s Foil'!$C$4:$U$87,U$1-2,FALSE)</f>
        <v>#N/A</v>
      </c>
      <c r="V36" s="4" t="str">
        <f>IF(ISERROR(X36),"np",X36)</f>
        <v>np</v>
      </c>
      <c r="W36" s="5">
        <f>IF(OR('[2]Men's Epée'!$A$3=1,'[2]Men's Epée'!$W$3=TRUE),IF(OR(V36&gt;='Men''s Epée'!$A$3,ISNUMBER(V36)=FALSE),0,VLOOKUP(V36,PointTable,W$3,TRUE)),0)</f>
        <v>0</v>
      </c>
      <c r="X36" s="4" t="e">
        <f>VLOOKUP($C36,'[2]Men''s Foil'!$C$4:$U$87,X$1-2,FALSE)</f>
        <v>#N/A</v>
      </c>
      <c r="Y36" s="4" t="str">
        <f>IF(ISERROR(AA36),"np",AA36)</f>
        <v>np</v>
      </c>
      <c r="Z36" s="5">
        <f>IF(OR(Y36&gt;='Men''s Epée'!$A$3,ISNUMBER(Y36)=FALSE),0,VLOOKUP(Y36,PointTable,Z$3,TRUE))</f>
        <v>0</v>
      </c>
      <c r="AA36" s="4" t="e">
        <f>VLOOKUP($C36,'[2]Men''s Foil'!$C$4:$U$87,AA$1-2,FALSE)</f>
        <v>#N/A</v>
      </c>
      <c r="AB36" s="52"/>
      <c r="AE36" s="54"/>
      <c r="AG36" s="25">
        <f aca="true" t="shared" si="33" ref="AG36:AG46">I36</f>
        <v>206</v>
      </c>
      <c r="AH36" s="25">
        <f aca="true" t="shared" si="34" ref="AH36:AH46">K36</f>
        <v>0</v>
      </c>
      <c r="AI36" s="25">
        <f aca="true" t="shared" si="35" ref="AI36:AI46">M36</f>
        <v>0</v>
      </c>
      <c r="AJ36" s="25">
        <f aca="true" t="shared" si="36" ref="AJ36:AJ46">O36</f>
        <v>0</v>
      </c>
      <c r="AK36" s="25">
        <f aca="true" t="shared" si="37" ref="AK36:AK46">Q36</f>
        <v>0</v>
      </c>
      <c r="AL36" s="25">
        <f aca="true" t="shared" si="38" ref="AL36:AL46">T36</f>
        <v>0</v>
      </c>
      <c r="AM36" s="25">
        <f aca="true" t="shared" si="39" ref="AM36:AM46">W36</f>
        <v>0</v>
      </c>
      <c r="AN36" s="25">
        <f aca="true" t="shared" si="40" ref="AN36:AN46">Z36</f>
        <v>0</v>
      </c>
      <c r="AO36" s="25">
        <f>IF(OR('[2]Men''s Epée'!$A$3=1,AB36&gt;0),ABS(AB36),0)</f>
        <v>0</v>
      </c>
      <c r="AP36" s="25">
        <f>IF(OR('[2]Men''s Epée'!$A$3=1,AC36&gt;0),ABS(AC36),0)</f>
        <v>0</v>
      </c>
      <c r="AQ36" s="25">
        <f>IF(OR('[2]Men''s Epée'!$A$3=1,AD36&gt;0),ABS(AD36),0)</f>
        <v>0</v>
      </c>
      <c r="AR36" s="25">
        <f>IF(OR('[2]Men''s Epée'!$A$3=1,AE36&gt;0),ABS(AE36),0)</f>
        <v>0</v>
      </c>
      <c r="AT36" s="25">
        <f>IF('Men''s Epée'!AG$3=TRUE,I36,0)</f>
        <v>206</v>
      </c>
      <c r="AU36" s="25">
        <f>IF('Men''s Epée'!AH$3=TRUE,K36,0)</f>
        <v>0</v>
      </c>
      <c r="AV36" s="25">
        <f>IF('Men''s Epée'!AI$3=TRUE,M36,0)</f>
        <v>0</v>
      </c>
      <c r="AW36" s="25">
        <f>IF('Men''s Epée'!AJ$3=TRUE,O36,0)</f>
        <v>0</v>
      </c>
      <c r="AX36" s="25">
        <f>IF('[2]Men''s Epée'!$U$3=TRUE,Q36,0)</f>
        <v>0</v>
      </c>
      <c r="AY36" s="25">
        <f>IF('[2]Men''s Epée'!$V$3=TRUE,T36,0)</f>
        <v>0</v>
      </c>
      <c r="AZ36" s="25">
        <f>IF('[2]Men''s Epée'!$W$3=TRUE,W36,0)</f>
        <v>0</v>
      </c>
      <c r="BA36" s="25">
        <f aca="true" t="shared" si="41" ref="BA36:BA46">Z36</f>
        <v>0</v>
      </c>
      <c r="BB36" s="55">
        <f aca="true" t="shared" si="42" ref="BB36:BB46">MAX(AB36,0)</f>
        <v>0</v>
      </c>
      <c r="BC36" s="55">
        <f aca="true" t="shared" si="43" ref="BC36:BC46">MAX(AC36,0)</f>
        <v>0</v>
      </c>
      <c r="BD36" s="55">
        <f aca="true" t="shared" si="44" ref="BD36:BD46">MAX(AD36,0)</f>
        <v>0</v>
      </c>
      <c r="BE36" s="55">
        <f aca="true" t="shared" si="45" ref="BE36:BE46">MAX(AE36,0)</f>
        <v>0</v>
      </c>
      <c r="BF36" s="25">
        <f aca="true" t="shared" si="46" ref="BF36:BF46">F36+LARGE(AT36:BE36,1)+LARGE(AT36:BE36,2)+LARGE(AT36:BE36,3)+LARGE(AT36:BE36,4)</f>
        <v>206</v>
      </c>
    </row>
    <row r="37" spans="1:58" ht="13.5" customHeight="1">
      <c r="A37" s="19" t="str">
        <f t="shared" si="0"/>
        <v>34</v>
      </c>
      <c r="B37" s="19" t="str">
        <f t="shared" si="32"/>
        <v>#</v>
      </c>
      <c r="C37" s="37" t="s">
        <v>336</v>
      </c>
      <c r="D37" s="25">
        <v>1985</v>
      </c>
      <c r="E37" s="21">
        <f>ROUND(F37+IF('[2]Men''s Epée'!$A$3=1,G37,0)+LARGE($AG37:$AR37,1)+LARGE($AG37:$AR37,2)+LARGE($AG37:$AR37,3)+LARGE($AG37:$AR37,4),0)</f>
        <v>205</v>
      </c>
      <c r="F37" s="22"/>
      <c r="G37" s="23"/>
      <c r="H37" s="23">
        <v>22</v>
      </c>
      <c r="I37" s="24">
        <f>IF(OR('[2]Men''s Epée'!$A$3=1,'Men''s Epée'!$AG$3=TRUE),IF(OR(H37&gt;=33,ISNUMBER(H37)=FALSE),0,VLOOKUP(H37,PointTable,I$3,TRUE)),0)</f>
        <v>205</v>
      </c>
      <c r="J37" s="23" t="s">
        <v>8</v>
      </c>
      <c r="K37" s="24">
        <f>IF(OR('[2]Men''s Epée'!$A$3=1,'Men''s Epée'!$AH$3=TRUE),IF(OR(J37&gt;=33,ISNUMBER(J37)=FALSE),0,VLOOKUP(J37,PointTable,K$3,TRUE)),0)</f>
        <v>0</v>
      </c>
      <c r="L37" s="23" t="s">
        <v>8</v>
      </c>
      <c r="M37" s="24">
        <f>IF(OR('[2]Men''s Epée'!$A$3=1,'Men''s Epée'!$AI$3=TRUE),IF(OR(L37&gt;=33,ISNUMBER(L37)=FALSE),0,VLOOKUP(L37,PointTable,M$3,TRUE)),0)</f>
        <v>0</v>
      </c>
      <c r="N37" s="23" t="s">
        <v>8</v>
      </c>
      <c r="O37" s="24">
        <f>IF(OR('[2]Men''s Epée'!$A$3=1,'Men''s Epée'!$AJ$3=TRUE),IF(OR(N37&gt;=33,ISNUMBER(N37)=FALSE),0,VLOOKUP(N37,PointTable,O$3,TRUE)),0)</f>
        <v>0</v>
      </c>
      <c r="P37" s="4" t="str">
        <f>IF(ISERROR(R37),"np",R37)</f>
        <v>np</v>
      </c>
      <c r="Q37" s="5">
        <f>IF(OR('[2]Men's Epée'!$A$3=1,'[2]Men's Epée'!$U$3=TRUE),IF(OR(P37&gt;='Men''s Epée'!$A$3,ISNUMBER(P37)=FALSE),0,VLOOKUP(P37,PointTable,Q$3,TRUE)),0)</f>
        <v>0</v>
      </c>
      <c r="R37" s="4" t="e">
        <f>VLOOKUP($C37,'[2]Men''s Foil'!$C$4:$U$87,R$1-2,FALSE)</f>
        <v>#N/A</v>
      </c>
      <c r="S37" s="4" t="str">
        <f>IF(ISERROR(U37),"np",U37)</f>
        <v>np</v>
      </c>
      <c r="T37" s="5">
        <f>IF(OR('[2]Men's Epée'!$A$3=1,'[2]Men's Epée'!$V$3=TRUE),IF(OR(S37&gt;='Men''s Epée'!$A$3,ISNUMBER(S37)=FALSE),0,VLOOKUP(S37,PointTable,T$3,TRUE)),0)</f>
        <v>0</v>
      </c>
      <c r="U37" s="4" t="e">
        <f>VLOOKUP($C37,'[2]Men''s Foil'!$C$4:$U$87,U$1-2,FALSE)</f>
        <v>#N/A</v>
      </c>
      <c r="V37" s="4" t="str">
        <f>IF(ISERROR(X37),"np",X37)</f>
        <v>np</v>
      </c>
      <c r="W37" s="5">
        <f>IF(OR('[2]Men's Epée'!$A$3=1,'[2]Men's Epée'!$W$3=TRUE),IF(OR(V37&gt;='Men''s Epée'!$A$3,ISNUMBER(V37)=FALSE),0,VLOOKUP(V37,PointTable,W$3,TRUE)),0)</f>
        <v>0</v>
      </c>
      <c r="X37" s="4" t="e">
        <f>VLOOKUP($C37,'[2]Men''s Foil'!$C$4:$U$87,X$1-2,FALSE)</f>
        <v>#N/A</v>
      </c>
      <c r="Y37" s="4" t="str">
        <f>IF(ISERROR(AA37),"np",AA37)</f>
        <v>np</v>
      </c>
      <c r="Z37" s="5">
        <f>IF(OR(Y37&gt;='Men''s Epée'!$A$3,ISNUMBER(Y37)=FALSE),0,VLOOKUP(Y37,PointTable,Z$3,TRUE))</f>
        <v>0</v>
      </c>
      <c r="AA37" s="4" t="e">
        <f>VLOOKUP($C37,'[2]Men''s Foil'!$C$4:$U$87,AA$1-2,FALSE)</f>
        <v>#N/A</v>
      </c>
      <c r="AB37" s="52"/>
      <c r="AE37" s="54"/>
      <c r="AG37" s="25">
        <f t="shared" si="33"/>
        <v>205</v>
      </c>
      <c r="AH37" s="25">
        <f t="shared" si="34"/>
        <v>0</v>
      </c>
      <c r="AI37" s="25">
        <f t="shared" si="35"/>
        <v>0</v>
      </c>
      <c r="AJ37" s="25">
        <f t="shared" si="36"/>
        <v>0</v>
      </c>
      <c r="AK37" s="25">
        <f t="shared" si="37"/>
        <v>0</v>
      </c>
      <c r="AL37" s="25">
        <f t="shared" si="38"/>
        <v>0</v>
      </c>
      <c r="AM37" s="25">
        <f t="shared" si="39"/>
        <v>0</v>
      </c>
      <c r="AN37" s="25">
        <f t="shared" si="40"/>
        <v>0</v>
      </c>
      <c r="AO37" s="25">
        <f>IF(OR('[2]Men''s Epée'!$A$3=1,AB37&gt;0),ABS(AB37),0)</f>
        <v>0</v>
      </c>
      <c r="AP37" s="25">
        <f>IF(OR('[2]Men''s Epée'!$A$3=1,AC37&gt;0),ABS(AC37),0)</f>
        <v>0</v>
      </c>
      <c r="AQ37" s="25">
        <f>IF(OR('[2]Men''s Epée'!$A$3=1,AD37&gt;0),ABS(AD37),0)</f>
        <v>0</v>
      </c>
      <c r="AR37" s="25">
        <f>IF(OR('[2]Men''s Epée'!$A$3=1,AE37&gt;0),ABS(AE37),0)</f>
        <v>0</v>
      </c>
      <c r="AT37" s="25">
        <f>IF('Men''s Epée'!AG$3=TRUE,I37,0)</f>
        <v>205</v>
      </c>
      <c r="AU37" s="25">
        <f>IF('Men''s Epée'!AH$3=TRUE,K37,0)</f>
        <v>0</v>
      </c>
      <c r="AV37" s="25">
        <f>IF('Men''s Epée'!AI$3=TRUE,M37,0)</f>
        <v>0</v>
      </c>
      <c r="AW37" s="25">
        <f>IF('Men''s Epée'!AJ$3=TRUE,O37,0)</f>
        <v>0</v>
      </c>
      <c r="AX37" s="25">
        <f>IF('[2]Men''s Epée'!$U$3=TRUE,Q37,0)</f>
        <v>0</v>
      </c>
      <c r="AY37" s="25">
        <f>IF('[2]Men''s Epée'!$V$3=TRUE,T37,0)</f>
        <v>0</v>
      </c>
      <c r="AZ37" s="25">
        <f>IF('[2]Men''s Epée'!$W$3=TRUE,W37,0)</f>
        <v>0</v>
      </c>
      <c r="BA37" s="25">
        <f t="shared" si="41"/>
        <v>0</v>
      </c>
      <c r="BB37" s="55">
        <f t="shared" si="42"/>
        <v>0</v>
      </c>
      <c r="BC37" s="55">
        <f t="shared" si="43"/>
        <v>0</v>
      </c>
      <c r="BD37" s="55">
        <f t="shared" si="44"/>
        <v>0</v>
      </c>
      <c r="BE37" s="55">
        <f t="shared" si="45"/>
        <v>0</v>
      </c>
      <c r="BF37" s="25">
        <f t="shared" si="46"/>
        <v>205</v>
      </c>
    </row>
    <row r="38" spans="1:58" ht="13.5" customHeight="1">
      <c r="A38" s="19" t="str">
        <f t="shared" si="0"/>
        <v>35</v>
      </c>
      <c r="B38" s="19">
        <f t="shared" si="32"/>
      </c>
      <c r="C38" s="37" t="s">
        <v>337</v>
      </c>
      <c r="D38" s="25">
        <v>1982</v>
      </c>
      <c r="E38" s="21">
        <f>ROUND(F38+IF('[2]Men''s Epée'!$A$3=1,G38,0)+LARGE($AG38:$AR38,1)+LARGE($AG38:$AR38,2)+LARGE($AG38:$AR38,3)+LARGE($AG38:$AR38,4),0)</f>
        <v>204</v>
      </c>
      <c r="F38" s="22"/>
      <c r="G38" s="23"/>
      <c r="H38" s="23">
        <v>23</v>
      </c>
      <c r="I38" s="24">
        <f>IF(OR('[2]Men''s Epée'!$A$3=1,'Men''s Epée'!$AG$3=TRUE),IF(OR(H38&gt;=33,ISNUMBER(H38)=FALSE),0,VLOOKUP(H38,PointTable,I$3,TRUE)),0)</f>
        <v>204</v>
      </c>
      <c r="J38" s="23" t="s">
        <v>8</v>
      </c>
      <c r="K38" s="24">
        <f>IF(OR('[2]Men''s Epée'!$A$3=1,'Men''s Epée'!$AH$3=TRUE),IF(OR(J38&gt;=33,ISNUMBER(J38)=FALSE),0,VLOOKUP(J38,PointTable,K$3,TRUE)),0)</f>
        <v>0</v>
      </c>
      <c r="L38" s="23" t="s">
        <v>8</v>
      </c>
      <c r="M38" s="24">
        <f>IF(OR('[2]Men''s Epée'!$A$3=1,'Men''s Epée'!$AI$3=TRUE),IF(OR(L38&gt;=33,ISNUMBER(L38)=FALSE),0,VLOOKUP(L38,PointTable,M$3,TRUE)),0)</f>
        <v>0</v>
      </c>
      <c r="N38" s="23" t="s">
        <v>8</v>
      </c>
      <c r="O38" s="24">
        <f>IF(OR('[2]Men''s Epée'!$A$3=1,'Men''s Epée'!$AJ$3=TRUE),IF(OR(N38&gt;=33,ISNUMBER(N38)=FALSE),0,VLOOKUP(N38,PointTable,O$3,TRUE)),0)</f>
        <v>0</v>
      </c>
      <c r="P38" s="4" t="str">
        <f>IF(ISERROR(R38),"np",R38)</f>
        <v>np</v>
      </c>
      <c r="Q38" s="5">
        <f>IF(OR('[2]Men's Epée'!$A$3=1,'[2]Men's Epée'!$U$3=TRUE),IF(OR(P38&gt;='Men''s Epée'!$A$3,ISNUMBER(P38)=FALSE),0,VLOOKUP(P38,PointTable,Q$3,TRUE)),0)</f>
        <v>0</v>
      </c>
      <c r="R38" s="4" t="e">
        <f>VLOOKUP($C38,'[2]Men''s Foil'!$C$4:$U$87,R$1-2,FALSE)</f>
        <v>#N/A</v>
      </c>
      <c r="S38" s="4" t="str">
        <f>IF(ISERROR(U38),"np",U38)</f>
        <v>np</v>
      </c>
      <c r="T38" s="5">
        <f>IF(OR('[2]Men's Epée'!$A$3=1,'[2]Men's Epée'!$V$3=TRUE),IF(OR(S38&gt;='Men''s Epée'!$A$3,ISNUMBER(S38)=FALSE),0,VLOOKUP(S38,PointTable,T$3,TRUE)),0)</f>
        <v>0</v>
      </c>
      <c r="U38" s="4" t="e">
        <f>VLOOKUP($C38,'[2]Men''s Foil'!$C$4:$U$87,U$1-2,FALSE)</f>
        <v>#N/A</v>
      </c>
      <c r="V38" s="4" t="str">
        <f>IF(ISERROR(X38),"np",X38)</f>
        <v>np</v>
      </c>
      <c r="W38" s="5">
        <f>IF(OR('[2]Men's Epée'!$A$3=1,'[2]Men's Epée'!$W$3=TRUE),IF(OR(V38&gt;='Men''s Epée'!$A$3,ISNUMBER(V38)=FALSE),0,VLOOKUP(V38,PointTable,W$3,TRUE)),0)</f>
        <v>0</v>
      </c>
      <c r="X38" s="4" t="e">
        <f>VLOOKUP($C38,'[2]Men''s Foil'!$C$4:$U$87,X$1-2,FALSE)</f>
        <v>#N/A</v>
      </c>
      <c r="Y38" s="4" t="str">
        <f>IF(ISERROR(AA38),"np",AA38)</f>
        <v>np</v>
      </c>
      <c r="Z38" s="5">
        <f>IF(OR(Y38&gt;='Men''s Epée'!$A$3,ISNUMBER(Y38)=FALSE),0,VLOOKUP(Y38,PointTable,Z$3,TRUE))</f>
        <v>0</v>
      </c>
      <c r="AA38" s="4" t="e">
        <f>VLOOKUP($C38,'[2]Men''s Foil'!$C$4:$U$87,AA$1-2,FALSE)</f>
        <v>#N/A</v>
      </c>
      <c r="AB38" s="52"/>
      <c r="AE38" s="54"/>
      <c r="AG38" s="25">
        <f t="shared" si="33"/>
        <v>204</v>
      </c>
      <c r="AH38" s="25">
        <f t="shared" si="34"/>
        <v>0</v>
      </c>
      <c r="AI38" s="25">
        <f t="shared" si="35"/>
        <v>0</v>
      </c>
      <c r="AJ38" s="25">
        <f t="shared" si="36"/>
        <v>0</v>
      </c>
      <c r="AK38" s="25">
        <f t="shared" si="37"/>
        <v>0</v>
      </c>
      <c r="AL38" s="25">
        <f t="shared" si="38"/>
        <v>0</v>
      </c>
      <c r="AM38" s="25">
        <f t="shared" si="39"/>
        <v>0</v>
      </c>
      <c r="AN38" s="25">
        <f t="shared" si="40"/>
        <v>0</v>
      </c>
      <c r="AO38" s="25">
        <f>IF(OR('[2]Men''s Epée'!$A$3=1,AB38&gt;0),ABS(AB38),0)</f>
        <v>0</v>
      </c>
      <c r="AP38" s="25">
        <f>IF(OR('[2]Men''s Epée'!$A$3=1,AC38&gt;0),ABS(AC38),0)</f>
        <v>0</v>
      </c>
      <c r="AQ38" s="25">
        <f>IF(OR('[2]Men''s Epée'!$A$3=1,AD38&gt;0),ABS(AD38),0)</f>
        <v>0</v>
      </c>
      <c r="AR38" s="25">
        <f>IF(OR('[2]Men''s Epée'!$A$3=1,AE38&gt;0),ABS(AE38),0)</f>
        <v>0</v>
      </c>
      <c r="AT38" s="25">
        <f>IF('Men''s Epée'!AG$3=TRUE,I38,0)</f>
        <v>204</v>
      </c>
      <c r="AU38" s="25">
        <f>IF('Men''s Epée'!AH$3=TRUE,K38,0)</f>
        <v>0</v>
      </c>
      <c r="AV38" s="25">
        <f>IF('Men''s Epée'!AI$3=TRUE,M38,0)</f>
        <v>0</v>
      </c>
      <c r="AW38" s="25">
        <f>IF('Men''s Epée'!AJ$3=TRUE,O38,0)</f>
        <v>0</v>
      </c>
      <c r="AX38" s="25">
        <f>IF('[2]Men''s Epée'!$U$3=TRUE,Q38,0)</f>
        <v>0</v>
      </c>
      <c r="AY38" s="25">
        <f>IF('[2]Men''s Epée'!$V$3=TRUE,T38,0)</f>
        <v>0</v>
      </c>
      <c r="AZ38" s="25">
        <f>IF('[2]Men''s Epée'!$W$3=TRUE,W38,0)</f>
        <v>0</v>
      </c>
      <c r="BA38" s="25">
        <f t="shared" si="41"/>
        <v>0</v>
      </c>
      <c r="BB38" s="55">
        <f t="shared" si="42"/>
        <v>0</v>
      </c>
      <c r="BC38" s="55">
        <f t="shared" si="43"/>
        <v>0</v>
      </c>
      <c r="BD38" s="55">
        <f t="shared" si="44"/>
        <v>0</v>
      </c>
      <c r="BE38" s="55">
        <f t="shared" si="45"/>
        <v>0</v>
      </c>
      <c r="BF38" s="25">
        <f t="shared" si="46"/>
        <v>204</v>
      </c>
    </row>
    <row r="39" spans="1:58" ht="13.5" customHeight="1">
      <c r="A39" s="19" t="str">
        <f t="shared" si="0"/>
        <v>36</v>
      </c>
      <c r="B39" s="19" t="str">
        <f t="shared" si="32"/>
        <v>#</v>
      </c>
      <c r="C39" s="37" t="s">
        <v>338</v>
      </c>
      <c r="D39" s="25">
        <v>1987</v>
      </c>
      <c r="E39" s="21">
        <f>ROUND(F39+IF('[2]Men''s Epée'!$A$3=1,G39,0)+LARGE($AG39:$AR39,1)+LARGE($AG39:$AR39,2)+LARGE($AG39:$AR39,3)+LARGE($AG39:$AR39,4),0)</f>
        <v>203</v>
      </c>
      <c r="F39" s="22"/>
      <c r="G39" s="23"/>
      <c r="H39" s="23">
        <v>24</v>
      </c>
      <c r="I39" s="24">
        <f>IF(OR('[2]Men''s Epée'!$A$3=1,'Men''s Epée'!$AG$3=TRUE),IF(OR(H39&gt;=33,ISNUMBER(H39)=FALSE),0,VLOOKUP(H39,PointTable,I$3,TRUE)),0)</f>
        <v>203</v>
      </c>
      <c r="J39" s="23" t="s">
        <v>8</v>
      </c>
      <c r="K39" s="24">
        <f>IF(OR('[2]Men''s Epée'!$A$3=1,'Men''s Epée'!$AH$3=TRUE),IF(OR(J39&gt;=33,ISNUMBER(J39)=FALSE),0,VLOOKUP(J39,PointTable,K$3,TRUE)),0)</f>
        <v>0</v>
      </c>
      <c r="L39" s="23" t="s">
        <v>8</v>
      </c>
      <c r="M39" s="24">
        <f>IF(OR('[2]Men''s Epée'!$A$3=1,'Men''s Epée'!$AI$3=TRUE),IF(OR(L39&gt;=33,ISNUMBER(L39)=FALSE),0,VLOOKUP(L39,PointTable,M$3,TRUE)),0)</f>
        <v>0</v>
      </c>
      <c r="N39" s="23" t="s">
        <v>8</v>
      </c>
      <c r="O39" s="24">
        <f>IF(OR('[2]Men''s Epée'!$A$3=1,'Men''s Epée'!$AJ$3=TRUE),IF(OR(N39&gt;=33,ISNUMBER(N39)=FALSE),0,VLOOKUP(N39,PointTable,O$3,TRUE)),0)</f>
        <v>0</v>
      </c>
      <c r="P39" s="4" t="str">
        <f t="shared" si="10"/>
        <v>np</v>
      </c>
      <c r="Q39" s="5">
        <f>IF(OR('[2]Men's Epée'!$A$3=1,'[2]Men's Epée'!$U$3=TRUE),IF(OR(P39&gt;='Men''s Epée'!$A$3,ISNUMBER(P39)=FALSE),0,VLOOKUP(P39,PointTable,Q$3,TRUE)),0)</f>
        <v>0</v>
      </c>
      <c r="R39" s="4" t="e">
        <f>VLOOKUP($C39,'[2]Men''s Foil'!$C$4:$U$87,R$1-2,FALSE)</f>
        <v>#N/A</v>
      </c>
      <c r="S39" s="4" t="str">
        <f t="shared" si="11"/>
        <v>np</v>
      </c>
      <c r="T39" s="5">
        <f>IF(OR('[2]Men's Epée'!$A$3=1,'[2]Men's Epée'!$V$3=TRUE),IF(OR(S39&gt;='Men''s Epée'!$A$3,ISNUMBER(S39)=FALSE),0,VLOOKUP(S39,PointTable,T$3,TRUE)),0)</f>
        <v>0</v>
      </c>
      <c r="U39" s="4" t="e">
        <f>VLOOKUP($C39,'[2]Men''s Foil'!$C$4:$U$87,U$1-2,FALSE)</f>
        <v>#N/A</v>
      </c>
      <c r="V39" s="4" t="str">
        <f t="shared" si="12"/>
        <v>np</v>
      </c>
      <c r="W39" s="5">
        <f>IF(OR('[2]Men's Epée'!$A$3=1,'[2]Men's Epée'!$W$3=TRUE),IF(OR(V39&gt;='Men''s Epée'!$A$3,ISNUMBER(V39)=FALSE),0,VLOOKUP(V39,PointTable,W$3,TRUE)),0)</f>
        <v>0</v>
      </c>
      <c r="X39" s="4" t="e">
        <f>VLOOKUP($C39,'[2]Men''s Foil'!$C$4:$U$87,X$1-2,FALSE)</f>
        <v>#N/A</v>
      </c>
      <c r="Y39" s="4" t="str">
        <f t="shared" si="13"/>
        <v>np</v>
      </c>
      <c r="Z39" s="5">
        <f>IF(OR(Y39&gt;='Men''s Epée'!$A$3,ISNUMBER(Y39)=FALSE),0,VLOOKUP(Y39,PointTable,Z$3,TRUE))</f>
        <v>0</v>
      </c>
      <c r="AA39" s="4" t="e">
        <f>VLOOKUP($C39,'[2]Men''s Foil'!$C$4:$U$87,AA$1-2,FALSE)</f>
        <v>#N/A</v>
      </c>
      <c r="AB39" s="52"/>
      <c r="AE39" s="54"/>
      <c r="AG39" s="25">
        <f t="shared" si="33"/>
        <v>203</v>
      </c>
      <c r="AH39" s="25">
        <f t="shared" si="34"/>
        <v>0</v>
      </c>
      <c r="AI39" s="25">
        <f t="shared" si="35"/>
        <v>0</v>
      </c>
      <c r="AJ39" s="25">
        <f t="shared" si="36"/>
        <v>0</v>
      </c>
      <c r="AK39" s="25">
        <f t="shared" si="37"/>
        <v>0</v>
      </c>
      <c r="AL39" s="25">
        <f t="shared" si="38"/>
        <v>0</v>
      </c>
      <c r="AM39" s="25">
        <f t="shared" si="39"/>
        <v>0</v>
      </c>
      <c r="AN39" s="25">
        <f t="shared" si="40"/>
        <v>0</v>
      </c>
      <c r="AO39" s="25">
        <f>IF(OR('[2]Men''s Epée'!$A$3=1,AB39&gt;0),ABS(AB39),0)</f>
        <v>0</v>
      </c>
      <c r="AP39" s="25">
        <f>IF(OR('[2]Men''s Epée'!$A$3=1,AC39&gt;0),ABS(AC39),0)</f>
        <v>0</v>
      </c>
      <c r="AQ39" s="25">
        <f>IF(OR('[2]Men''s Epée'!$A$3=1,AD39&gt;0),ABS(AD39),0)</f>
        <v>0</v>
      </c>
      <c r="AR39" s="25">
        <f>IF(OR('[2]Men''s Epée'!$A$3=1,AE39&gt;0),ABS(AE39),0)</f>
        <v>0</v>
      </c>
      <c r="AT39" s="25">
        <f>IF('Men''s Epée'!AG$3=TRUE,I39,0)</f>
        <v>203</v>
      </c>
      <c r="AU39" s="25">
        <f>IF('Men''s Epée'!AH$3=TRUE,K39,0)</f>
        <v>0</v>
      </c>
      <c r="AV39" s="25">
        <f>IF('Men''s Epée'!AI$3=TRUE,M39,0)</f>
        <v>0</v>
      </c>
      <c r="AW39" s="25">
        <f>IF('Men''s Epée'!AJ$3=TRUE,O39,0)</f>
        <v>0</v>
      </c>
      <c r="AX39" s="25">
        <f>IF('[2]Men''s Epée'!$U$3=TRUE,Q39,0)</f>
        <v>0</v>
      </c>
      <c r="AY39" s="25">
        <f>IF('[2]Men''s Epée'!$V$3=TRUE,T39,0)</f>
        <v>0</v>
      </c>
      <c r="AZ39" s="25">
        <f>IF('[2]Men''s Epée'!$W$3=TRUE,W39,0)</f>
        <v>0</v>
      </c>
      <c r="BA39" s="25">
        <f t="shared" si="41"/>
        <v>0</v>
      </c>
      <c r="BB39" s="55">
        <f t="shared" si="42"/>
        <v>0</v>
      </c>
      <c r="BC39" s="55">
        <f t="shared" si="43"/>
        <v>0</v>
      </c>
      <c r="BD39" s="55">
        <f t="shared" si="44"/>
        <v>0</v>
      </c>
      <c r="BE39" s="55">
        <f t="shared" si="45"/>
        <v>0</v>
      </c>
      <c r="BF39" s="25">
        <f t="shared" si="46"/>
        <v>203</v>
      </c>
    </row>
    <row r="40" spans="1:58" ht="13.5" customHeight="1">
      <c r="A40" s="19" t="str">
        <f t="shared" si="0"/>
        <v>37</v>
      </c>
      <c r="B40" s="19" t="str">
        <f t="shared" si="32"/>
        <v>#</v>
      </c>
      <c r="C40" s="37" t="s">
        <v>266</v>
      </c>
      <c r="D40" s="25">
        <v>1986</v>
      </c>
      <c r="E40" s="21">
        <f>ROUND(F40+IF('[2]Men''s Epée'!$A$3=1,G40,0)+LARGE($AG40:$AR40,1)+LARGE($AG40:$AR40,2)+LARGE($AG40:$AR40,3)+LARGE($AG40:$AR40,4),0)</f>
        <v>171</v>
      </c>
      <c r="F40" s="22"/>
      <c r="G40" s="23"/>
      <c r="H40" s="23">
        <v>26</v>
      </c>
      <c r="I40" s="24">
        <f>IF(OR('[2]Men''s Epée'!$A$3=1,'Men''s Epée'!$AG$3=TRUE),IF(OR(H40&gt;=33,ISNUMBER(H40)=FALSE),0,VLOOKUP(H40,PointTable,I$3,TRUE)),0)</f>
        <v>171</v>
      </c>
      <c r="J40" s="23" t="s">
        <v>8</v>
      </c>
      <c r="K40" s="24">
        <f>IF(OR('[2]Men''s Epée'!$A$3=1,'Men''s Epée'!$AH$3=TRUE),IF(OR(J40&gt;=33,ISNUMBER(J40)=FALSE),0,VLOOKUP(J40,PointTable,K$3,TRUE)),0)</f>
        <v>0</v>
      </c>
      <c r="L40" s="23" t="s">
        <v>8</v>
      </c>
      <c r="M40" s="24">
        <f>IF(OR('[2]Men''s Epée'!$A$3=1,'Men''s Epée'!$AI$3=TRUE),IF(OR(L40&gt;=33,ISNUMBER(L40)=FALSE),0,VLOOKUP(L40,PointTable,M$3,TRUE)),0)</f>
        <v>0</v>
      </c>
      <c r="N40" s="23" t="s">
        <v>8</v>
      </c>
      <c r="O40" s="24">
        <f>IF(OR('[2]Men''s Epée'!$A$3=1,'Men''s Epée'!$AJ$3=TRUE),IF(OR(N40&gt;=33,ISNUMBER(N40)=FALSE),0,VLOOKUP(N40,PointTable,O$3,TRUE)),0)</f>
        <v>0</v>
      </c>
      <c r="P40" s="4" t="str">
        <f>IF(ISERROR(R40),"np",R40)</f>
        <v>np</v>
      </c>
      <c r="Q40" s="5">
        <f>IF(OR('[2]Men's Epée'!$A$3=1,'[2]Men's Epée'!$U$3=TRUE),IF(OR(P40&gt;='Men''s Epée'!$A$3,ISNUMBER(P40)=FALSE),0,VLOOKUP(P40,PointTable,Q$3,TRUE)),0)</f>
        <v>0</v>
      </c>
      <c r="R40" s="4" t="e">
        <f>VLOOKUP($C40,'[2]Men''s Foil'!$C$4:$U$87,R$1-2,FALSE)</f>
        <v>#N/A</v>
      </c>
      <c r="S40" s="4" t="str">
        <f>IF(ISERROR(U40),"np",U40)</f>
        <v>np</v>
      </c>
      <c r="T40" s="5">
        <f>IF(OR('[2]Men's Epée'!$A$3=1,'[2]Men's Epée'!$V$3=TRUE),IF(OR(S40&gt;='Men''s Epée'!$A$3,ISNUMBER(S40)=FALSE),0,VLOOKUP(S40,PointTable,T$3,TRUE)),0)</f>
        <v>0</v>
      </c>
      <c r="U40" s="4" t="e">
        <f>VLOOKUP($C40,'[2]Men''s Foil'!$C$4:$U$87,U$1-2,FALSE)</f>
        <v>#N/A</v>
      </c>
      <c r="V40" s="4" t="str">
        <f>IF(ISERROR(X40),"np",X40)</f>
        <v>np</v>
      </c>
      <c r="W40" s="5">
        <f>IF(OR('[2]Men's Epée'!$A$3=1,'[2]Men's Epée'!$W$3=TRUE),IF(OR(V40&gt;='Men''s Epée'!$A$3,ISNUMBER(V40)=FALSE),0,VLOOKUP(V40,PointTable,W$3,TRUE)),0)</f>
        <v>0</v>
      </c>
      <c r="X40" s="4" t="e">
        <f>VLOOKUP($C40,'[2]Men''s Foil'!$C$4:$U$87,X$1-2,FALSE)</f>
        <v>#N/A</v>
      </c>
      <c r="Y40" s="4" t="str">
        <f>IF(ISERROR(AA40),"np",AA40)</f>
        <v>np</v>
      </c>
      <c r="Z40" s="5">
        <f>IF(OR(Y40&gt;='Men''s Epée'!$A$3,ISNUMBER(Y40)=FALSE),0,VLOOKUP(Y40,PointTable,Z$3,TRUE))</f>
        <v>0</v>
      </c>
      <c r="AA40" s="4" t="e">
        <f>VLOOKUP($C40,'[2]Men''s Foil'!$C$4:$U$87,AA$1-2,FALSE)</f>
        <v>#N/A</v>
      </c>
      <c r="AB40" s="52"/>
      <c r="AE40" s="54"/>
      <c r="AG40" s="25">
        <f t="shared" si="33"/>
        <v>171</v>
      </c>
      <c r="AH40" s="25">
        <f t="shared" si="34"/>
        <v>0</v>
      </c>
      <c r="AI40" s="25">
        <f t="shared" si="35"/>
        <v>0</v>
      </c>
      <c r="AJ40" s="25">
        <f t="shared" si="36"/>
        <v>0</v>
      </c>
      <c r="AK40" s="25">
        <f t="shared" si="37"/>
        <v>0</v>
      </c>
      <c r="AL40" s="25">
        <f t="shared" si="38"/>
        <v>0</v>
      </c>
      <c r="AM40" s="25">
        <f t="shared" si="39"/>
        <v>0</v>
      </c>
      <c r="AN40" s="25">
        <f t="shared" si="40"/>
        <v>0</v>
      </c>
      <c r="AO40" s="25">
        <f>IF(OR('[2]Men''s Epée'!$A$3=1,AB40&gt;0),ABS(AB40),0)</f>
        <v>0</v>
      </c>
      <c r="AP40" s="25">
        <f>IF(OR('[2]Men''s Epée'!$A$3=1,AC40&gt;0),ABS(AC40),0)</f>
        <v>0</v>
      </c>
      <c r="AQ40" s="25">
        <f>IF(OR('[2]Men''s Epée'!$A$3=1,AD40&gt;0),ABS(AD40),0)</f>
        <v>0</v>
      </c>
      <c r="AR40" s="25">
        <f>IF(OR('[2]Men''s Epée'!$A$3=1,AE40&gt;0),ABS(AE40),0)</f>
        <v>0</v>
      </c>
      <c r="AT40" s="25">
        <f>IF('Men''s Epée'!AG$3=TRUE,I40,0)</f>
        <v>171</v>
      </c>
      <c r="AU40" s="25">
        <f>IF('Men''s Epée'!AH$3=TRUE,K40,0)</f>
        <v>0</v>
      </c>
      <c r="AV40" s="25">
        <f>IF('Men''s Epée'!AI$3=TRUE,M40,0)</f>
        <v>0</v>
      </c>
      <c r="AW40" s="25">
        <f>IF('Men''s Epée'!AJ$3=TRUE,O40,0)</f>
        <v>0</v>
      </c>
      <c r="AX40" s="25">
        <f>IF('[2]Men''s Epée'!$U$3=TRUE,Q40,0)</f>
        <v>0</v>
      </c>
      <c r="AY40" s="25">
        <f>IF('[2]Men''s Epée'!$V$3=TRUE,T40,0)</f>
        <v>0</v>
      </c>
      <c r="AZ40" s="25">
        <f>IF('[2]Men''s Epée'!$W$3=TRUE,W40,0)</f>
        <v>0</v>
      </c>
      <c r="BA40" s="25">
        <f t="shared" si="41"/>
        <v>0</v>
      </c>
      <c r="BB40" s="55">
        <f t="shared" si="42"/>
        <v>0</v>
      </c>
      <c r="BC40" s="55">
        <f t="shared" si="43"/>
        <v>0</v>
      </c>
      <c r="BD40" s="55">
        <f t="shared" si="44"/>
        <v>0</v>
      </c>
      <c r="BE40" s="55">
        <f t="shared" si="45"/>
        <v>0</v>
      </c>
      <c r="BF40" s="25">
        <f t="shared" si="46"/>
        <v>171</v>
      </c>
    </row>
    <row r="41" spans="1:58" ht="13.5" customHeight="1">
      <c r="A41" s="19" t="str">
        <f t="shared" si="0"/>
        <v>38</v>
      </c>
      <c r="B41" s="19" t="str">
        <f t="shared" si="32"/>
        <v>#</v>
      </c>
      <c r="C41" s="37" t="s">
        <v>339</v>
      </c>
      <c r="D41" s="25">
        <v>1985</v>
      </c>
      <c r="E41" s="21">
        <f>ROUND(F41+IF('[2]Men''s Epée'!$A$3=1,G41,0)+LARGE($AG41:$AR41,1)+LARGE($AG41:$AR41,2)+LARGE($AG41:$AR41,3)+LARGE($AG41:$AR41,4),0)</f>
        <v>170</v>
      </c>
      <c r="F41" s="22"/>
      <c r="G41" s="23"/>
      <c r="H41" s="23">
        <v>27</v>
      </c>
      <c r="I41" s="24">
        <f>IF(OR('[2]Men''s Epée'!$A$3=1,'Men''s Epée'!$AG$3=TRUE),IF(OR(H41&gt;=33,ISNUMBER(H41)=FALSE),0,VLOOKUP(H41,PointTable,I$3,TRUE)),0)</f>
        <v>170</v>
      </c>
      <c r="J41" s="23" t="s">
        <v>8</v>
      </c>
      <c r="K41" s="24">
        <f>IF(OR('[2]Men''s Epée'!$A$3=1,'Men''s Epée'!$AH$3=TRUE),IF(OR(J41&gt;=33,ISNUMBER(J41)=FALSE),0,VLOOKUP(J41,PointTable,K$3,TRUE)),0)</f>
        <v>0</v>
      </c>
      <c r="L41" s="23" t="s">
        <v>8</v>
      </c>
      <c r="M41" s="24">
        <f>IF(OR('[2]Men''s Epée'!$A$3=1,'Men''s Epée'!$AI$3=TRUE),IF(OR(L41&gt;=33,ISNUMBER(L41)=FALSE),0,VLOOKUP(L41,PointTable,M$3,TRUE)),0)</f>
        <v>0</v>
      </c>
      <c r="N41" s="23" t="s">
        <v>8</v>
      </c>
      <c r="O41" s="24">
        <f>IF(OR('[2]Men''s Epée'!$A$3=1,'Men''s Epée'!$AJ$3=TRUE),IF(OR(N41&gt;=33,ISNUMBER(N41)=FALSE),0,VLOOKUP(N41,PointTable,O$3,TRUE)),0)</f>
        <v>0</v>
      </c>
      <c r="P41" s="4" t="str">
        <f>IF(ISERROR(R41),"np",R41)</f>
        <v>np</v>
      </c>
      <c r="Q41" s="5">
        <f>IF(OR('[2]Men's Epée'!$A$3=1,'[2]Men's Epée'!$U$3=TRUE),IF(OR(P41&gt;='Men''s Epée'!$A$3,ISNUMBER(P41)=FALSE),0,VLOOKUP(P41,PointTable,Q$3,TRUE)),0)</f>
        <v>0</v>
      </c>
      <c r="R41" s="4" t="e">
        <f>VLOOKUP($C41,'[2]Men''s Foil'!$C$4:$U$87,R$1-2,FALSE)</f>
        <v>#N/A</v>
      </c>
      <c r="S41" s="4" t="str">
        <f>IF(ISERROR(U41),"np",U41)</f>
        <v>np</v>
      </c>
      <c r="T41" s="5">
        <f>IF(OR('[2]Men's Epée'!$A$3=1,'[2]Men's Epée'!$V$3=TRUE),IF(OR(S41&gt;='Men''s Epée'!$A$3,ISNUMBER(S41)=FALSE),0,VLOOKUP(S41,PointTable,T$3,TRUE)),0)</f>
        <v>0</v>
      </c>
      <c r="U41" s="4" t="e">
        <f>VLOOKUP($C41,'[2]Men''s Foil'!$C$4:$U$87,U$1-2,FALSE)</f>
        <v>#N/A</v>
      </c>
      <c r="V41" s="4" t="str">
        <f>IF(ISERROR(X41),"np",X41)</f>
        <v>np</v>
      </c>
      <c r="W41" s="5">
        <f>IF(OR('[2]Men's Epée'!$A$3=1,'[2]Men's Epée'!$W$3=TRUE),IF(OR(V41&gt;='Men''s Epée'!$A$3,ISNUMBER(V41)=FALSE),0,VLOOKUP(V41,PointTable,W$3,TRUE)),0)</f>
        <v>0</v>
      </c>
      <c r="X41" s="4" t="e">
        <f>VLOOKUP($C41,'[2]Men''s Foil'!$C$4:$U$87,X$1-2,FALSE)</f>
        <v>#N/A</v>
      </c>
      <c r="Y41" s="4" t="str">
        <f>IF(ISERROR(AA41),"np",AA41)</f>
        <v>np</v>
      </c>
      <c r="Z41" s="5">
        <f>IF(OR(Y41&gt;='Men''s Epée'!$A$3,ISNUMBER(Y41)=FALSE),0,VLOOKUP(Y41,PointTable,Z$3,TRUE))</f>
        <v>0</v>
      </c>
      <c r="AA41" s="4" t="e">
        <f>VLOOKUP($C41,'[2]Men''s Foil'!$C$4:$U$87,AA$1-2,FALSE)</f>
        <v>#N/A</v>
      </c>
      <c r="AB41" s="52"/>
      <c r="AE41" s="54"/>
      <c r="AG41" s="25">
        <f t="shared" si="33"/>
        <v>170</v>
      </c>
      <c r="AH41" s="25">
        <f t="shared" si="34"/>
        <v>0</v>
      </c>
      <c r="AI41" s="25">
        <f t="shared" si="35"/>
        <v>0</v>
      </c>
      <c r="AJ41" s="25">
        <f t="shared" si="36"/>
        <v>0</v>
      </c>
      <c r="AK41" s="25">
        <f t="shared" si="37"/>
        <v>0</v>
      </c>
      <c r="AL41" s="25">
        <f t="shared" si="38"/>
        <v>0</v>
      </c>
      <c r="AM41" s="25">
        <f t="shared" si="39"/>
        <v>0</v>
      </c>
      <c r="AN41" s="25">
        <f t="shared" si="40"/>
        <v>0</v>
      </c>
      <c r="AO41" s="25">
        <f>IF(OR('[2]Men''s Epée'!$A$3=1,AB41&gt;0),ABS(AB41),0)</f>
        <v>0</v>
      </c>
      <c r="AP41" s="25">
        <f>IF(OR('[2]Men''s Epée'!$A$3=1,AC41&gt;0),ABS(AC41),0)</f>
        <v>0</v>
      </c>
      <c r="AQ41" s="25">
        <f>IF(OR('[2]Men''s Epée'!$A$3=1,AD41&gt;0),ABS(AD41),0)</f>
        <v>0</v>
      </c>
      <c r="AR41" s="25">
        <f>IF(OR('[2]Men''s Epée'!$A$3=1,AE41&gt;0),ABS(AE41),0)</f>
        <v>0</v>
      </c>
      <c r="AT41" s="25">
        <f>IF('Men''s Epée'!AG$3=TRUE,I41,0)</f>
        <v>170</v>
      </c>
      <c r="AU41" s="25">
        <f>IF('Men''s Epée'!AH$3=TRUE,K41,0)</f>
        <v>0</v>
      </c>
      <c r="AV41" s="25">
        <f>IF('Men''s Epée'!AI$3=TRUE,M41,0)</f>
        <v>0</v>
      </c>
      <c r="AW41" s="25">
        <f>IF('Men''s Epée'!AJ$3=TRUE,O41,0)</f>
        <v>0</v>
      </c>
      <c r="AX41" s="25">
        <f>IF('[2]Men''s Epée'!$U$3=TRUE,Q41,0)</f>
        <v>0</v>
      </c>
      <c r="AY41" s="25">
        <f>IF('[2]Men''s Epée'!$V$3=TRUE,T41,0)</f>
        <v>0</v>
      </c>
      <c r="AZ41" s="25">
        <f>IF('[2]Men''s Epée'!$W$3=TRUE,W41,0)</f>
        <v>0</v>
      </c>
      <c r="BA41" s="25">
        <f t="shared" si="41"/>
        <v>0</v>
      </c>
      <c r="BB41" s="55">
        <f t="shared" si="42"/>
        <v>0</v>
      </c>
      <c r="BC41" s="55">
        <f t="shared" si="43"/>
        <v>0</v>
      </c>
      <c r="BD41" s="55">
        <f t="shared" si="44"/>
        <v>0</v>
      </c>
      <c r="BE41" s="55">
        <f t="shared" si="45"/>
        <v>0</v>
      </c>
      <c r="BF41" s="25">
        <f t="shared" si="46"/>
        <v>170</v>
      </c>
    </row>
    <row r="42" spans="1:58" ht="13.5" customHeight="1">
      <c r="A42" s="19" t="str">
        <f t="shared" si="0"/>
        <v>39</v>
      </c>
      <c r="B42" s="19" t="str">
        <f t="shared" si="32"/>
        <v>#</v>
      </c>
      <c r="C42" s="37" t="s">
        <v>340</v>
      </c>
      <c r="D42" s="25">
        <v>1986</v>
      </c>
      <c r="E42" s="21">
        <f>ROUND(F42+IF('[2]Men''s Epée'!$A$3=1,G42,0)+LARGE($AG42:$AR42,1)+LARGE($AG42:$AR42,2)+LARGE($AG42:$AR42,3)+LARGE($AG42:$AR42,4),0)</f>
        <v>169</v>
      </c>
      <c r="F42" s="22"/>
      <c r="G42" s="23"/>
      <c r="H42" s="23">
        <v>28</v>
      </c>
      <c r="I42" s="24">
        <f>IF(OR('[2]Men''s Epée'!$A$3=1,'Men''s Epée'!$AG$3=TRUE),IF(OR(H42&gt;=33,ISNUMBER(H42)=FALSE),0,VLOOKUP(H42,PointTable,I$3,TRUE)),0)</f>
        <v>169</v>
      </c>
      <c r="J42" s="23" t="s">
        <v>8</v>
      </c>
      <c r="K42" s="24">
        <f>IF(OR('[2]Men''s Epée'!$A$3=1,'Men''s Epée'!$AH$3=TRUE),IF(OR(J42&gt;=33,ISNUMBER(J42)=FALSE),0,VLOOKUP(J42,PointTable,K$3,TRUE)),0)</f>
        <v>0</v>
      </c>
      <c r="L42" s="23" t="s">
        <v>8</v>
      </c>
      <c r="M42" s="24">
        <f>IF(OR('[2]Men''s Epée'!$A$3=1,'Men''s Epée'!$AI$3=TRUE),IF(OR(L42&gt;=33,ISNUMBER(L42)=FALSE),0,VLOOKUP(L42,PointTable,M$3,TRUE)),0)</f>
        <v>0</v>
      </c>
      <c r="N42" s="23" t="s">
        <v>8</v>
      </c>
      <c r="O42" s="24">
        <f>IF(OR('[2]Men''s Epée'!$A$3=1,'Men''s Epée'!$AJ$3=TRUE),IF(OR(N42&gt;=33,ISNUMBER(N42)=FALSE),0,VLOOKUP(N42,PointTable,O$3,TRUE)),0)</f>
        <v>0</v>
      </c>
      <c r="P42" s="4" t="str">
        <f>IF(ISERROR(R42),"np",R42)</f>
        <v>np</v>
      </c>
      <c r="Q42" s="5">
        <f>IF(OR('[2]Men's Epée'!$A$3=1,'[2]Men's Epée'!$U$3=TRUE),IF(OR(P42&gt;='Men''s Epée'!$A$3,ISNUMBER(P42)=FALSE),0,VLOOKUP(P42,PointTable,Q$3,TRUE)),0)</f>
        <v>0</v>
      </c>
      <c r="R42" s="4" t="e">
        <f>VLOOKUP($C42,'[2]Men''s Foil'!$C$4:$U$87,R$1-2,FALSE)</f>
        <v>#N/A</v>
      </c>
      <c r="S42" s="4" t="str">
        <f>IF(ISERROR(U42),"np",U42)</f>
        <v>np</v>
      </c>
      <c r="T42" s="5">
        <f>IF(OR('[2]Men's Epée'!$A$3=1,'[2]Men's Epée'!$V$3=TRUE),IF(OR(S42&gt;='Men''s Epée'!$A$3,ISNUMBER(S42)=FALSE),0,VLOOKUP(S42,PointTable,T$3,TRUE)),0)</f>
        <v>0</v>
      </c>
      <c r="U42" s="4" t="e">
        <f>VLOOKUP($C42,'[2]Men''s Foil'!$C$4:$U$87,U$1-2,FALSE)</f>
        <v>#N/A</v>
      </c>
      <c r="V42" s="4" t="str">
        <f>IF(ISERROR(X42),"np",X42)</f>
        <v>np</v>
      </c>
      <c r="W42" s="5">
        <f>IF(OR('[2]Men's Epée'!$A$3=1,'[2]Men's Epée'!$W$3=TRUE),IF(OR(V42&gt;='Men''s Epée'!$A$3,ISNUMBER(V42)=FALSE),0,VLOOKUP(V42,PointTable,W$3,TRUE)),0)</f>
        <v>0</v>
      </c>
      <c r="X42" s="4" t="e">
        <f>VLOOKUP($C42,'[2]Men''s Foil'!$C$4:$U$87,X$1-2,FALSE)</f>
        <v>#N/A</v>
      </c>
      <c r="Y42" s="4" t="str">
        <f>IF(ISERROR(AA42),"np",AA42)</f>
        <v>np</v>
      </c>
      <c r="Z42" s="5">
        <f>IF(OR(Y42&gt;='Men''s Epée'!$A$3,ISNUMBER(Y42)=FALSE),0,VLOOKUP(Y42,PointTable,Z$3,TRUE))</f>
        <v>0</v>
      </c>
      <c r="AA42" s="4" t="e">
        <f>VLOOKUP($C42,'[2]Men''s Foil'!$C$4:$U$87,AA$1-2,FALSE)</f>
        <v>#N/A</v>
      </c>
      <c r="AB42" s="52"/>
      <c r="AE42" s="54"/>
      <c r="AG42" s="25">
        <f t="shared" si="33"/>
        <v>169</v>
      </c>
      <c r="AH42" s="25">
        <f t="shared" si="34"/>
        <v>0</v>
      </c>
      <c r="AI42" s="25">
        <f t="shared" si="35"/>
        <v>0</v>
      </c>
      <c r="AJ42" s="25">
        <f t="shared" si="36"/>
        <v>0</v>
      </c>
      <c r="AK42" s="25">
        <f t="shared" si="37"/>
        <v>0</v>
      </c>
      <c r="AL42" s="25">
        <f t="shared" si="38"/>
        <v>0</v>
      </c>
      <c r="AM42" s="25">
        <f t="shared" si="39"/>
        <v>0</v>
      </c>
      <c r="AN42" s="25">
        <f t="shared" si="40"/>
        <v>0</v>
      </c>
      <c r="AO42" s="25">
        <f>IF(OR('[2]Men''s Epée'!$A$3=1,AB42&gt;0),ABS(AB42),0)</f>
        <v>0</v>
      </c>
      <c r="AP42" s="25">
        <f>IF(OR('[2]Men''s Epée'!$A$3=1,AC42&gt;0),ABS(AC42),0)</f>
        <v>0</v>
      </c>
      <c r="AQ42" s="25">
        <f>IF(OR('[2]Men''s Epée'!$A$3=1,AD42&gt;0),ABS(AD42),0)</f>
        <v>0</v>
      </c>
      <c r="AR42" s="25">
        <f>IF(OR('[2]Men''s Epée'!$A$3=1,AE42&gt;0),ABS(AE42),0)</f>
        <v>0</v>
      </c>
      <c r="AT42" s="25">
        <f>IF('Men''s Epée'!AG$3=TRUE,I42,0)</f>
        <v>169</v>
      </c>
      <c r="AU42" s="25">
        <f>IF('Men''s Epée'!AH$3=TRUE,K42,0)</f>
        <v>0</v>
      </c>
      <c r="AV42" s="25">
        <f>IF('Men''s Epée'!AI$3=TRUE,M42,0)</f>
        <v>0</v>
      </c>
      <c r="AW42" s="25">
        <f>IF('Men''s Epée'!AJ$3=TRUE,O42,0)</f>
        <v>0</v>
      </c>
      <c r="AX42" s="25">
        <f>IF('[2]Men''s Epée'!$U$3=TRUE,Q42,0)</f>
        <v>0</v>
      </c>
      <c r="AY42" s="25">
        <f>IF('[2]Men''s Epée'!$V$3=TRUE,T42,0)</f>
        <v>0</v>
      </c>
      <c r="AZ42" s="25">
        <f>IF('[2]Men''s Epée'!$W$3=TRUE,W42,0)</f>
        <v>0</v>
      </c>
      <c r="BA42" s="25">
        <f t="shared" si="41"/>
        <v>0</v>
      </c>
      <c r="BB42" s="55">
        <f t="shared" si="42"/>
        <v>0</v>
      </c>
      <c r="BC42" s="55">
        <f t="shared" si="43"/>
        <v>0</v>
      </c>
      <c r="BD42" s="55">
        <f t="shared" si="44"/>
        <v>0</v>
      </c>
      <c r="BE42" s="55">
        <f t="shared" si="45"/>
        <v>0</v>
      </c>
      <c r="BF42" s="25">
        <f t="shared" si="46"/>
        <v>169</v>
      </c>
    </row>
    <row r="43" spans="1:58" ht="13.5" customHeight="1">
      <c r="A43" s="19" t="str">
        <f t="shared" si="0"/>
        <v>40</v>
      </c>
      <c r="B43" s="19">
        <f t="shared" si="19"/>
      </c>
      <c r="C43" s="37" t="s">
        <v>341</v>
      </c>
      <c r="D43" s="25">
        <v>1982</v>
      </c>
      <c r="E43" s="21">
        <f>ROUND(F43+IF('[2]Men''s Epée'!$A$3=1,G43,0)+LARGE($AG43:$AR43,1)+LARGE($AG43:$AR43,2)+LARGE($AG43:$AR43,3)+LARGE($AG43:$AR43,4),0)</f>
        <v>168</v>
      </c>
      <c r="F43" s="22"/>
      <c r="G43" s="23"/>
      <c r="H43" s="23">
        <v>29</v>
      </c>
      <c r="I43" s="24">
        <f>IF(OR('[2]Men''s Epée'!$A$3=1,'Men''s Epée'!$AG$3=TRUE),IF(OR(H43&gt;=33,ISNUMBER(H43)=FALSE),0,VLOOKUP(H43,PointTable,I$3,TRUE)),0)</f>
        <v>168</v>
      </c>
      <c r="J43" s="23" t="s">
        <v>8</v>
      </c>
      <c r="K43" s="24">
        <f>IF(OR('[2]Men''s Epée'!$A$3=1,'Men''s Epée'!$AH$3=TRUE),IF(OR(J43&gt;=33,ISNUMBER(J43)=FALSE),0,VLOOKUP(J43,PointTable,K$3,TRUE)),0)</f>
        <v>0</v>
      </c>
      <c r="L43" s="23" t="s">
        <v>8</v>
      </c>
      <c r="M43" s="24">
        <f>IF(OR('[2]Men''s Epée'!$A$3=1,'Men''s Epée'!$AI$3=TRUE),IF(OR(L43&gt;=33,ISNUMBER(L43)=FALSE),0,VLOOKUP(L43,PointTable,M$3,TRUE)),0)</f>
        <v>0</v>
      </c>
      <c r="N43" s="23" t="s">
        <v>8</v>
      </c>
      <c r="O43" s="24">
        <f>IF(OR('[2]Men''s Epée'!$A$3=1,'Men''s Epée'!$AJ$3=TRUE),IF(OR(N43&gt;=33,ISNUMBER(N43)=FALSE),0,VLOOKUP(N43,PointTable,O$3,TRUE)),0)</f>
        <v>0</v>
      </c>
      <c r="P43" s="4" t="str">
        <f t="shared" si="10"/>
        <v>np</v>
      </c>
      <c r="Q43" s="5">
        <f>IF(OR('[2]Men's Epée'!$A$3=1,'[2]Men's Epée'!$U$3=TRUE),IF(OR(P43&gt;='Men''s Epée'!$A$3,ISNUMBER(P43)=FALSE),0,VLOOKUP(P43,PointTable,Q$3,TRUE)),0)</f>
        <v>0</v>
      </c>
      <c r="R43" s="4" t="e">
        <f>VLOOKUP($C43,'[2]Men''s Foil'!$C$4:$U$87,R$1-2,FALSE)</f>
        <v>#N/A</v>
      </c>
      <c r="S43" s="4" t="str">
        <f t="shared" si="11"/>
        <v>np</v>
      </c>
      <c r="T43" s="5">
        <f>IF(OR('[2]Men's Epée'!$A$3=1,'[2]Men's Epée'!$V$3=TRUE),IF(OR(S43&gt;='Men''s Epée'!$A$3,ISNUMBER(S43)=FALSE),0,VLOOKUP(S43,PointTable,T$3,TRUE)),0)</f>
        <v>0</v>
      </c>
      <c r="U43" s="4" t="e">
        <f>VLOOKUP($C43,'[2]Men''s Foil'!$C$4:$U$87,U$1-2,FALSE)</f>
        <v>#N/A</v>
      </c>
      <c r="V43" s="4" t="str">
        <f t="shared" si="12"/>
        <v>np</v>
      </c>
      <c r="W43" s="5">
        <f>IF(OR('[2]Men's Epée'!$A$3=1,'[2]Men's Epée'!$W$3=TRUE),IF(OR(V43&gt;='Men''s Epée'!$A$3,ISNUMBER(V43)=FALSE),0,VLOOKUP(V43,PointTable,W$3,TRUE)),0)</f>
        <v>0</v>
      </c>
      <c r="X43" s="4" t="e">
        <f>VLOOKUP($C43,'[2]Men''s Foil'!$C$4:$U$87,X$1-2,FALSE)</f>
        <v>#N/A</v>
      </c>
      <c r="Y43" s="4" t="str">
        <f t="shared" si="13"/>
        <v>np</v>
      </c>
      <c r="Z43" s="5">
        <f>IF(OR(Y43&gt;='Men''s Epée'!$A$3,ISNUMBER(Y43)=FALSE),0,VLOOKUP(Y43,PointTable,Z$3,TRUE))</f>
        <v>0</v>
      </c>
      <c r="AA43" s="4" t="e">
        <f>VLOOKUP($C43,'[2]Men''s Foil'!$C$4:$U$87,AA$1-2,FALSE)</f>
        <v>#N/A</v>
      </c>
      <c r="AB43" s="52"/>
      <c r="AE43" s="54"/>
      <c r="AG43" s="25">
        <f t="shared" si="33"/>
        <v>168</v>
      </c>
      <c r="AH43" s="25">
        <f t="shared" si="34"/>
        <v>0</v>
      </c>
      <c r="AI43" s="25">
        <f t="shared" si="35"/>
        <v>0</v>
      </c>
      <c r="AJ43" s="25">
        <f t="shared" si="36"/>
        <v>0</v>
      </c>
      <c r="AK43" s="25">
        <f t="shared" si="37"/>
        <v>0</v>
      </c>
      <c r="AL43" s="25">
        <f t="shared" si="38"/>
        <v>0</v>
      </c>
      <c r="AM43" s="25">
        <f t="shared" si="39"/>
        <v>0</v>
      </c>
      <c r="AN43" s="25">
        <f t="shared" si="40"/>
        <v>0</v>
      </c>
      <c r="AO43" s="25">
        <f>IF(OR('[2]Men''s Epée'!$A$3=1,AB43&gt;0),ABS(AB43),0)</f>
        <v>0</v>
      </c>
      <c r="AP43" s="25">
        <f>IF(OR('[2]Men''s Epée'!$A$3=1,AC43&gt;0),ABS(AC43),0)</f>
        <v>0</v>
      </c>
      <c r="AQ43" s="25">
        <f>IF(OR('[2]Men''s Epée'!$A$3=1,AD43&gt;0),ABS(AD43),0)</f>
        <v>0</v>
      </c>
      <c r="AR43" s="25">
        <f>IF(OR('[2]Men''s Epée'!$A$3=1,AE43&gt;0),ABS(AE43),0)</f>
        <v>0</v>
      </c>
      <c r="AT43" s="25">
        <f>IF('Men''s Epée'!AG$3=TRUE,I43,0)</f>
        <v>168</v>
      </c>
      <c r="AU43" s="25">
        <f>IF('Men''s Epée'!AH$3=TRUE,K43,0)</f>
        <v>0</v>
      </c>
      <c r="AV43" s="25">
        <f>IF('Men''s Epée'!AI$3=TRUE,M43,0)</f>
        <v>0</v>
      </c>
      <c r="AW43" s="25">
        <f>IF('Men''s Epée'!AJ$3=TRUE,O43,0)</f>
        <v>0</v>
      </c>
      <c r="AX43" s="25">
        <f>IF('[2]Men''s Epée'!$U$3=TRUE,Q43,0)</f>
        <v>0</v>
      </c>
      <c r="AY43" s="25">
        <f>IF('[2]Men''s Epée'!$V$3=TRUE,T43,0)</f>
        <v>0</v>
      </c>
      <c r="AZ43" s="25">
        <f>IF('[2]Men''s Epée'!$W$3=TRUE,W43,0)</f>
        <v>0</v>
      </c>
      <c r="BA43" s="25">
        <f t="shared" si="41"/>
        <v>0</v>
      </c>
      <c r="BB43" s="55">
        <f t="shared" si="42"/>
        <v>0</v>
      </c>
      <c r="BC43" s="55">
        <f t="shared" si="43"/>
        <v>0</v>
      </c>
      <c r="BD43" s="55">
        <f t="shared" si="44"/>
        <v>0</v>
      </c>
      <c r="BE43" s="55">
        <f t="shared" si="45"/>
        <v>0</v>
      </c>
      <c r="BF43" s="25">
        <f t="shared" si="46"/>
        <v>168</v>
      </c>
    </row>
    <row r="44" spans="1:58" ht="13.5" customHeight="1">
      <c r="A44" s="19" t="str">
        <f t="shared" si="0"/>
        <v>41</v>
      </c>
      <c r="B44" s="19">
        <f>IF(D44&gt;=CadetCutoff,"#","")</f>
      </c>
      <c r="C44" s="37" t="s">
        <v>269</v>
      </c>
      <c r="D44" s="25">
        <v>1982</v>
      </c>
      <c r="E44" s="21">
        <f>ROUND(F44+IF('[2]Men''s Epée'!$A$3=1,G44,0)+LARGE($AG44:$AR44,1)+LARGE($AG44:$AR44,2)+LARGE($AG44:$AR44,3)+LARGE($AG44:$AR44,4),0)</f>
        <v>167</v>
      </c>
      <c r="F44" s="22"/>
      <c r="G44" s="23"/>
      <c r="H44" s="23" t="s">
        <v>8</v>
      </c>
      <c r="I44" s="24">
        <f>IF(OR('[2]Men''s Epée'!$A$3=1,'Men''s Epée'!$AG$3=TRUE),IF(OR(H44&gt;=33,ISNUMBER(H44)=FALSE),0,VLOOKUP(H44,PointTable,I$3,TRUE)),0)</f>
        <v>0</v>
      </c>
      <c r="J44" s="23" t="s">
        <v>8</v>
      </c>
      <c r="K44" s="24">
        <f>IF(OR('[2]Men''s Epée'!$A$3=1,'Men''s Epée'!$AH$3=TRUE),IF(OR(J44&gt;=33,ISNUMBER(J44)=FALSE),0,VLOOKUP(J44,PointTable,K$3,TRUE)),0)</f>
        <v>0</v>
      </c>
      <c r="L44" s="23" t="s">
        <v>8</v>
      </c>
      <c r="M44" s="24">
        <f>IF(OR('[2]Men''s Epée'!$A$3=1,'Men''s Epée'!$AI$3=TRUE),IF(OR(L44&gt;=33,ISNUMBER(L44)=FALSE),0,VLOOKUP(L44,PointTable,M$3,TRUE)),0)</f>
        <v>0</v>
      </c>
      <c r="N44" s="23">
        <v>30</v>
      </c>
      <c r="O44" s="24">
        <f>IF(OR('[2]Men''s Epée'!$A$3=1,'Men''s Epée'!$AJ$3=TRUE),IF(OR(N44&gt;=33,ISNUMBER(N44)=FALSE),0,VLOOKUP(N44,PointTable,O$3,TRUE)),0)</f>
        <v>167</v>
      </c>
      <c r="P44" s="4" t="str">
        <f>IF(ISERROR(R44),"np",R44)</f>
        <v>np</v>
      </c>
      <c r="Q44" s="5">
        <f>IF(OR('[2]Men's Epée'!$A$3=1,'[2]Men's Epée'!$U$3=TRUE),IF(OR(P44&gt;='Men''s Epée'!$A$3,ISNUMBER(P44)=FALSE),0,VLOOKUP(P44,PointTable,Q$3,TRUE)),0)</f>
        <v>0</v>
      </c>
      <c r="R44" s="4" t="e">
        <f>VLOOKUP($C44,'[2]Men''s Foil'!$C$4:$U$87,R$1-2,FALSE)</f>
        <v>#N/A</v>
      </c>
      <c r="S44" s="4" t="str">
        <f>IF(ISERROR(U44),"np",U44)</f>
        <v>np</v>
      </c>
      <c r="T44" s="5">
        <f>IF(OR('[2]Men's Epée'!$A$3=1,'[2]Men's Epée'!$V$3=TRUE),IF(OR(S44&gt;='Men''s Epée'!$A$3,ISNUMBER(S44)=FALSE),0,VLOOKUP(S44,PointTable,T$3,TRUE)),0)</f>
        <v>0</v>
      </c>
      <c r="U44" s="4" t="e">
        <f>VLOOKUP($C44,'[2]Men''s Foil'!$C$4:$U$87,U$1-2,FALSE)</f>
        <v>#N/A</v>
      </c>
      <c r="V44" s="4" t="str">
        <f>IF(ISERROR(X44),"np",X44)</f>
        <v>np</v>
      </c>
      <c r="W44" s="5">
        <f>IF(OR('[2]Men's Epée'!$A$3=1,'[2]Men's Epée'!$W$3=TRUE),IF(OR(V44&gt;='Men''s Epée'!$A$3,ISNUMBER(V44)=FALSE),0,VLOOKUP(V44,PointTable,W$3,TRUE)),0)</f>
        <v>0</v>
      </c>
      <c r="X44" s="4" t="e">
        <f>VLOOKUP($C44,'[2]Men''s Foil'!$C$4:$U$87,X$1-2,FALSE)</f>
        <v>#N/A</v>
      </c>
      <c r="Y44" s="4" t="str">
        <f>IF(ISERROR(AA44),"np",AA44)</f>
        <v>np</v>
      </c>
      <c r="Z44" s="5">
        <f>IF(OR(Y44&gt;='Men''s Epée'!$A$3,ISNUMBER(Y44)=FALSE),0,VLOOKUP(Y44,PointTable,Z$3,TRUE))</f>
        <v>0</v>
      </c>
      <c r="AA44" s="4" t="e">
        <f>VLOOKUP($C44,'[2]Men''s Foil'!$C$4:$U$87,AA$1-2,FALSE)</f>
        <v>#N/A</v>
      </c>
      <c r="AB44" s="52"/>
      <c r="AE44" s="54"/>
      <c r="AG44" s="25">
        <f t="shared" si="33"/>
        <v>0</v>
      </c>
      <c r="AH44" s="25">
        <f t="shared" si="34"/>
        <v>0</v>
      </c>
      <c r="AI44" s="25">
        <f t="shared" si="35"/>
        <v>0</v>
      </c>
      <c r="AJ44" s="25">
        <f t="shared" si="36"/>
        <v>167</v>
      </c>
      <c r="AK44" s="25">
        <f t="shared" si="37"/>
        <v>0</v>
      </c>
      <c r="AL44" s="25">
        <f t="shared" si="38"/>
        <v>0</v>
      </c>
      <c r="AM44" s="25">
        <f t="shared" si="39"/>
        <v>0</v>
      </c>
      <c r="AN44" s="25">
        <f t="shared" si="40"/>
        <v>0</v>
      </c>
      <c r="AO44" s="25">
        <f>IF(OR('[2]Men''s Epée'!$A$3=1,AB44&gt;0),ABS(AB44),0)</f>
        <v>0</v>
      </c>
      <c r="AP44" s="25">
        <f>IF(OR('[2]Men''s Epée'!$A$3=1,AC44&gt;0),ABS(AC44),0)</f>
        <v>0</v>
      </c>
      <c r="AQ44" s="25">
        <f>IF(OR('[2]Men''s Epée'!$A$3=1,AD44&gt;0),ABS(AD44),0)</f>
        <v>0</v>
      </c>
      <c r="AR44" s="25">
        <f>IF(OR('[2]Men''s Epée'!$A$3=1,AE44&gt;0),ABS(AE44),0)</f>
        <v>0</v>
      </c>
      <c r="AT44" s="25">
        <f>IF('Men''s Epée'!AG$3=TRUE,I44,0)</f>
        <v>0</v>
      </c>
      <c r="AU44" s="25">
        <f>IF('Men''s Epée'!AH$3=TRUE,K44,0)</f>
        <v>0</v>
      </c>
      <c r="AV44" s="25">
        <f>IF('Men''s Epée'!AI$3=TRUE,M44,0)</f>
        <v>0</v>
      </c>
      <c r="AW44" s="25">
        <f>IF('Men''s Epée'!AJ$3=TRUE,O44,0)</f>
        <v>0</v>
      </c>
      <c r="AX44" s="25">
        <f>IF('[2]Men''s Epée'!$U$3=TRUE,Q44,0)</f>
        <v>0</v>
      </c>
      <c r="AY44" s="25">
        <f>IF('[2]Men''s Epée'!$V$3=TRUE,T44,0)</f>
        <v>0</v>
      </c>
      <c r="AZ44" s="25">
        <f>IF('[2]Men''s Epée'!$W$3=TRUE,W44,0)</f>
        <v>0</v>
      </c>
      <c r="BA44" s="25">
        <f t="shared" si="41"/>
        <v>0</v>
      </c>
      <c r="BB44" s="55">
        <f t="shared" si="42"/>
        <v>0</v>
      </c>
      <c r="BC44" s="55">
        <f t="shared" si="43"/>
        <v>0</v>
      </c>
      <c r="BD44" s="55">
        <f t="shared" si="44"/>
        <v>0</v>
      </c>
      <c r="BE44" s="55">
        <f t="shared" si="45"/>
        <v>0</v>
      </c>
      <c r="BF44" s="25">
        <f t="shared" si="46"/>
        <v>0</v>
      </c>
    </row>
    <row r="45" spans="1:58" ht="13.5" customHeight="1">
      <c r="A45" s="19" t="str">
        <f t="shared" si="0"/>
        <v>42T</v>
      </c>
      <c r="B45" s="19" t="str">
        <f>IF(D45&gt;=CadetCutoff,"#","")</f>
        <v>#</v>
      </c>
      <c r="C45" s="37" t="s">
        <v>183</v>
      </c>
      <c r="D45" s="25">
        <v>1985</v>
      </c>
      <c r="E45" s="21">
        <f>ROUND(F45+IF('[2]Men''s Epée'!$A$3=1,G45,0)+LARGE($AG45:$AR45,1)+LARGE($AG45:$AR45,2)+LARGE($AG45:$AR45,3)+LARGE($AG45:$AR45,4),0)</f>
        <v>166</v>
      </c>
      <c r="F45" s="22"/>
      <c r="G45" s="23"/>
      <c r="H45" s="23">
        <v>31</v>
      </c>
      <c r="I45" s="24">
        <f>IF(OR('[2]Men''s Epée'!$A$3=1,'Men''s Epée'!$AG$3=TRUE),IF(OR(H45&gt;=33,ISNUMBER(H45)=FALSE),0,VLOOKUP(H45,PointTable,I$3,TRUE)),0)</f>
        <v>166</v>
      </c>
      <c r="J45" s="23" t="s">
        <v>8</v>
      </c>
      <c r="K45" s="24">
        <f>IF(OR('[2]Men''s Epée'!$A$3=1,'Men''s Epée'!$AH$3=TRUE),IF(OR(J45&gt;=33,ISNUMBER(J45)=FALSE),0,VLOOKUP(J45,PointTable,K$3,TRUE)),0)</f>
        <v>0</v>
      </c>
      <c r="L45" s="23" t="s">
        <v>8</v>
      </c>
      <c r="M45" s="24">
        <f>IF(OR('[2]Men''s Epée'!$A$3=1,'Men''s Epée'!$AI$3=TRUE),IF(OR(L45&gt;=33,ISNUMBER(L45)=FALSE),0,VLOOKUP(L45,PointTable,M$3,TRUE)),0)</f>
        <v>0</v>
      </c>
      <c r="N45" s="23" t="s">
        <v>8</v>
      </c>
      <c r="O45" s="24">
        <f>IF(OR('[2]Men''s Epée'!$A$3=1,'Men''s Epée'!$AJ$3=TRUE),IF(OR(N45&gt;=33,ISNUMBER(N45)=FALSE),0,VLOOKUP(N45,PointTable,O$3,TRUE)),0)</f>
        <v>0</v>
      </c>
      <c r="P45" s="4" t="str">
        <f>IF(ISERROR(R45),"np",R45)</f>
        <v>np</v>
      </c>
      <c r="Q45" s="5">
        <f>IF(OR('[2]Men's Epée'!$A$3=1,'[2]Men's Epée'!$U$3=TRUE),IF(OR(P45&gt;='Men''s Epée'!$A$3,ISNUMBER(P45)=FALSE),0,VLOOKUP(P45,PointTable,Q$3,TRUE)),0)</f>
        <v>0</v>
      </c>
      <c r="R45" s="4" t="e">
        <f>VLOOKUP($C45,'[2]Men''s Foil'!$C$4:$U$87,R$1-2,FALSE)</f>
        <v>#N/A</v>
      </c>
      <c r="S45" s="4" t="str">
        <f>IF(ISERROR(U45),"np",U45)</f>
        <v>np</v>
      </c>
      <c r="T45" s="5">
        <f>IF(OR('[2]Men's Epée'!$A$3=1,'[2]Men's Epée'!$V$3=TRUE),IF(OR(S45&gt;='Men''s Epée'!$A$3,ISNUMBER(S45)=FALSE),0,VLOOKUP(S45,PointTable,T$3,TRUE)),0)</f>
        <v>0</v>
      </c>
      <c r="U45" s="4" t="e">
        <f>VLOOKUP($C45,'[2]Men''s Foil'!$C$4:$U$87,U$1-2,FALSE)</f>
        <v>#N/A</v>
      </c>
      <c r="V45" s="4" t="str">
        <f>IF(ISERROR(X45),"np",X45)</f>
        <v>np</v>
      </c>
      <c r="W45" s="5">
        <f>IF(OR('[2]Men's Epée'!$A$3=1,'[2]Men's Epée'!$W$3=TRUE),IF(OR(V45&gt;='Men''s Epée'!$A$3,ISNUMBER(V45)=FALSE),0,VLOOKUP(V45,PointTable,W$3,TRUE)),0)</f>
        <v>0</v>
      </c>
      <c r="X45" s="4" t="e">
        <f>VLOOKUP($C45,'[2]Men''s Foil'!$C$4:$U$87,X$1-2,FALSE)</f>
        <v>#N/A</v>
      </c>
      <c r="Y45" s="4" t="str">
        <f>IF(ISERROR(AA45),"np",AA45)</f>
        <v>np</v>
      </c>
      <c r="Z45" s="5">
        <f>IF(OR(Y45&gt;='Men''s Epée'!$A$3,ISNUMBER(Y45)=FALSE),0,VLOOKUP(Y45,PointTable,Z$3,TRUE))</f>
        <v>0</v>
      </c>
      <c r="AA45" s="4" t="e">
        <f>VLOOKUP($C45,'[2]Men''s Foil'!$C$4:$U$87,AA$1-2,FALSE)</f>
        <v>#N/A</v>
      </c>
      <c r="AB45" s="52"/>
      <c r="AE45" s="54"/>
      <c r="AG45" s="25">
        <f t="shared" si="33"/>
        <v>166</v>
      </c>
      <c r="AH45" s="25">
        <f t="shared" si="34"/>
        <v>0</v>
      </c>
      <c r="AI45" s="25">
        <f t="shared" si="35"/>
        <v>0</v>
      </c>
      <c r="AJ45" s="25">
        <f t="shared" si="36"/>
        <v>0</v>
      </c>
      <c r="AK45" s="25">
        <f t="shared" si="37"/>
        <v>0</v>
      </c>
      <c r="AL45" s="25">
        <f t="shared" si="38"/>
        <v>0</v>
      </c>
      <c r="AM45" s="25">
        <f t="shared" si="39"/>
        <v>0</v>
      </c>
      <c r="AN45" s="25">
        <f t="shared" si="40"/>
        <v>0</v>
      </c>
      <c r="AO45" s="25">
        <f>IF(OR('[2]Men''s Epée'!$A$3=1,AB45&gt;0),ABS(AB45),0)</f>
        <v>0</v>
      </c>
      <c r="AP45" s="25">
        <f>IF(OR('[2]Men''s Epée'!$A$3=1,AC45&gt;0),ABS(AC45),0)</f>
        <v>0</v>
      </c>
      <c r="AQ45" s="25">
        <f>IF(OR('[2]Men''s Epée'!$A$3=1,AD45&gt;0),ABS(AD45),0)</f>
        <v>0</v>
      </c>
      <c r="AR45" s="25">
        <f>IF(OR('[2]Men''s Epée'!$A$3=1,AE45&gt;0),ABS(AE45),0)</f>
        <v>0</v>
      </c>
      <c r="AT45" s="25">
        <f>IF('Men''s Epée'!AG$3=TRUE,I45,0)</f>
        <v>166</v>
      </c>
      <c r="AU45" s="25">
        <f>IF('Men''s Epée'!AH$3=TRUE,K45,0)</f>
        <v>0</v>
      </c>
      <c r="AV45" s="25">
        <f>IF('Men''s Epée'!AI$3=TRUE,M45,0)</f>
        <v>0</v>
      </c>
      <c r="AW45" s="25">
        <f>IF('Men''s Epée'!AJ$3=TRUE,O45,0)</f>
        <v>0</v>
      </c>
      <c r="AX45" s="25">
        <f>IF('[2]Men''s Epée'!$U$3=TRUE,Q45,0)</f>
        <v>0</v>
      </c>
      <c r="AY45" s="25">
        <f>IF('[2]Men''s Epée'!$V$3=TRUE,T45,0)</f>
        <v>0</v>
      </c>
      <c r="AZ45" s="25">
        <f>IF('[2]Men''s Epée'!$W$3=TRUE,W45,0)</f>
        <v>0</v>
      </c>
      <c r="BA45" s="25">
        <f t="shared" si="41"/>
        <v>0</v>
      </c>
      <c r="BB45" s="55">
        <f t="shared" si="42"/>
        <v>0</v>
      </c>
      <c r="BC45" s="55">
        <f t="shared" si="43"/>
        <v>0</v>
      </c>
      <c r="BD45" s="55">
        <f t="shared" si="44"/>
        <v>0</v>
      </c>
      <c r="BE45" s="55">
        <f t="shared" si="45"/>
        <v>0</v>
      </c>
      <c r="BF45" s="25">
        <f t="shared" si="46"/>
        <v>166</v>
      </c>
    </row>
    <row r="46" spans="1:58" ht="13.5" customHeight="1">
      <c r="A46" s="19" t="str">
        <f t="shared" si="0"/>
        <v>42T</v>
      </c>
      <c r="B46" s="19">
        <f>IF(D46&gt;=CadetCutoff,"#","")</f>
      </c>
      <c r="C46" s="37" t="s">
        <v>270</v>
      </c>
      <c r="D46" s="25">
        <v>1984</v>
      </c>
      <c r="E46" s="21">
        <f>ROUND(F46+IF('[2]Men''s Epée'!$A$3=1,G46,0)+LARGE($AG46:$AR46,1)+LARGE($AG46:$AR46,2)+LARGE($AG46:$AR46,3)+LARGE($AG46:$AR46,4),0)</f>
        <v>166</v>
      </c>
      <c r="F46" s="22"/>
      <c r="G46" s="23"/>
      <c r="H46" s="23" t="s">
        <v>8</v>
      </c>
      <c r="I46" s="24">
        <f>IF(OR('[2]Men''s Epée'!$A$3=1,'Men''s Epée'!$AG$3=TRUE),IF(OR(H46&gt;=33,ISNUMBER(H46)=FALSE),0,VLOOKUP(H46,PointTable,I$3,TRUE)),0)</f>
        <v>0</v>
      </c>
      <c r="J46" s="23" t="s">
        <v>8</v>
      </c>
      <c r="K46" s="24">
        <f>IF(OR('[2]Men''s Epée'!$A$3=1,'Men''s Epée'!$AH$3=TRUE),IF(OR(J46&gt;=33,ISNUMBER(J46)=FALSE),0,VLOOKUP(J46,PointTable,K$3,TRUE)),0)</f>
        <v>0</v>
      </c>
      <c r="L46" s="23" t="s">
        <v>8</v>
      </c>
      <c r="M46" s="24">
        <f>IF(OR('[2]Men''s Epée'!$A$3=1,'Men''s Epée'!$AI$3=TRUE),IF(OR(L46&gt;=33,ISNUMBER(L46)=FALSE),0,VLOOKUP(L46,PointTable,M$3,TRUE)),0)</f>
        <v>0</v>
      </c>
      <c r="N46" s="23">
        <v>31</v>
      </c>
      <c r="O46" s="24">
        <f>IF(OR('[2]Men''s Epée'!$A$3=1,'Men''s Epée'!$AJ$3=TRUE),IF(OR(N46&gt;=33,ISNUMBER(N46)=FALSE),0,VLOOKUP(N46,PointTable,O$3,TRUE)),0)</f>
        <v>166</v>
      </c>
      <c r="P46" s="4" t="str">
        <f>IF(ISERROR(R46),"np",R46)</f>
        <v>np</v>
      </c>
      <c r="Q46" s="5">
        <f>IF(OR('[2]Men's Epée'!$A$3=1,'[2]Men's Epée'!$U$3=TRUE),IF(OR(P46&gt;='Men''s Epée'!$A$3,ISNUMBER(P46)=FALSE),0,VLOOKUP(P46,PointTable,Q$3,TRUE)),0)</f>
        <v>0</v>
      </c>
      <c r="R46" s="4" t="e">
        <f>VLOOKUP($C46,'[2]Men''s Foil'!$C$4:$U$87,R$1-2,FALSE)</f>
        <v>#N/A</v>
      </c>
      <c r="S46" s="4" t="str">
        <f>IF(ISERROR(U46),"np",U46)</f>
        <v>np</v>
      </c>
      <c r="T46" s="5">
        <f>IF(OR('[2]Men's Epée'!$A$3=1,'[2]Men's Epée'!$V$3=TRUE),IF(OR(S46&gt;='Men''s Epée'!$A$3,ISNUMBER(S46)=FALSE),0,VLOOKUP(S46,PointTable,T$3,TRUE)),0)</f>
        <v>0</v>
      </c>
      <c r="U46" s="4" t="e">
        <f>VLOOKUP($C46,'[2]Men''s Foil'!$C$4:$U$87,U$1-2,FALSE)</f>
        <v>#N/A</v>
      </c>
      <c r="V46" s="4" t="str">
        <f>IF(ISERROR(X46),"np",X46)</f>
        <v>np</v>
      </c>
      <c r="W46" s="5">
        <f>IF(OR('[2]Men's Epée'!$A$3=1,'[2]Men's Epée'!$W$3=TRUE),IF(OR(V46&gt;='Men''s Epée'!$A$3,ISNUMBER(V46)=FALSE),0,VLOOKUP(V46,PointTable,W$3,TRUE)),0)</f>
        <v>0</v>
      </c>
      <c r="X46" s="4" t="e">
        <f>VLOOKUP($C46,'[2]Men''s Foil'!$C$4:$U$87,X$1-2,FALSE)</f>
        <v>#N/A</v>
      </c>
      <c r="Y46" s="4" t="str">
        <f>IF(ISERROR(AA46),"np",AA46)</f>
        <v>np</v>
      </c>
      <c r="Z46" s="5">
        <f>IF(OR(Y46&gt;='Men''s Epée'!$A$3,ISNUMBER(Y46)=FALSE),0,VLOOKUP(Y46,PointTable,Z$3,TRUE))</f>
        <v>0</v>
      </c>
      <c r="AA46" s="4" t="e">
        <f>VLOOKUP($C46,'[2]Men''s Foil'!$C$4:$U$87,AA$1-2,FALSE)</f>
        <v>#N/A</v>
      </c>
      <c r="AB46" s="52"/>
      <c r="AE46" s="54"/>
      <c r="AG46" s="25">
        <f t="shared" si="33"/>
        <v>0</v>
      </c>
      <c r="AH46" s="25">
        <f t="shared" si="34"/>
        <v>0</v>
      </c>
      <c r="AI46" s="25">
        <f t="shared" si="35"/>
        <v>0</v>
      </c>
      <c r="AJ46" s="25">
        <f t="shared" si="36"/>
        <v>166</v>
      </c>
      <c r="AK46" s="25">
        <f t="shared" si="37"/>
        <v>0</v>
      </c>
      <c r="AL46" s="25">
        <f t="shared" si="38"/>
        <v>0</v>
      </c>
      <c r="AM46" s="25">
        <f t="shared" si="39"/>
        <v>0</v>
      </c>
      <c r="AN46" s="25">
        <f t="shared" si="40"/>
        <v>0</v>
      </c>
      <c r="AO46" s="25">
        <f>IF(OR('[2]Men''s Epée'!$A$3=1,AB46&gt;0),ABS(AB46),0)</f>
        <v>0</v>
      </c>
      <c r="AP46" s="25">
        <f>IF(OR('[2]Men''s Epée'!$A$3=1,AC46&gt;0),ABS(AC46),0)</f>
        <v>0</v>
      </c>
      <c r="AQ46" s="25">
        <f>IF(OR('[2]Men''s Epée'!$A$3=1,AD46&gt;0),ABS(AD46),0)</f>
        <v>0</v>
      </c>
      <c r="AR46" s="25">
        <f>IF(OR('[2]Men''s Epée'!$A$3=1,AE46&gt;0),ABS(AE46),0)</f>
        <v>0</v>
      </c>
      <c r="AT46" s="25">
        <f>IF('Men''s Epée'!AG$3=TRUE,I46,0)</f>
        <v>0</v>
      </c>
      <c r="AU46" s="25">
        <f>IF('Men''s Epée'!AH$3=TRUE,K46,0)</f>
        <v>0</v>
      </c>
      <c r="AV46" s="25">
        <f>IF('Men''s Epée'!AI$3=TRUE,M46,0)</f>
        <v>0</v>
      </c>
      <c r="AW46" s="25">
        <f>IF('Men''s Epée'!AJ$3=TRUE,O46,0)</f>
        <v>0</v>
      </c>
      <c r="AX46" s="25">
        <f>IF('[2]Men''s Epée'!$U$3=TRUE,Q46,0)</f>
        <v>0</v>
      </c>
      <c r="AY46" s="25">
        <f>IF('[2]Men''s Epée'!$V$3=TRUE,T46,0)</f>
        <v>0</v>
      </c>
      <c r="AZ46" s="25">
        <f>IF('[2]Men''s Epée'!$W$3=TRUE,W46,0)</f>
        <v>0</v>
      </c>
      <c r="BA46" s="25">
        <f t="shared" si="41"/>
        <v>0</v>
      </c>
      <c r="BB46" s="55">
        <f t="shared" si="42"/>
        <v>0</v>
      </c>
      <c r="BC46" s="55">
        <f t="shared" si="43"/>
        <v>0</v>
      </c>
      <c r="BD46" s="55">
        <f t="shared" si="44"/>
        <v>0</v>
      </c>
      <c r="BE46" s="55">
        <f t="shared" si="45"/>
        <v>0</v>
      </c>
      <c r="BF46" s="25">
        <f t="shared" si="46"/>
        <v>0</v>
      </c>
    </row>
    <row r="48" spans="3:15" ht="13.5" customHeight="1">
      <c r="C48" s="39" t="s">
        <v>74</v>
      </c>
      <c r="D48" s="30"/>
      <c r="E48" s="30"/>
      <c r="F48" s="30"/>
      <c r="G48" s="30"/>
      <c r="H48" s="31"/>
      <c r="I48" s="31"/>
      <c r="J48" s="58"/>
      <c r="K48" s="31"/>
      <c r="L48" s="31"/>
      <c r="M48" s="57" t="s">
        <v>14</v>
      </c>
      <c r="N48" s="57" t="s">
        <v>15</v>
      </c>
      <c r="O48" s="58"/>
    </row>
    <row r="49" spans="3:15" ht="13.5" customHeight="1">
      <c r="C49" s="40" t="s">
        <v>16</v>
      </c>
      <c r="D49" s="32" t="s">
        <v>214</v>
      </c>
      <c r="E49" s="30"/>
      <c r="F49" s="43"/>
      <c r="G49" s="43"/>
      <c r="H49" s="43"/>
      <c r="I49" s="58"/>
      <c r="J49" s="58"/>
      <c r="K49" s="31"/>
      <c r="L49" s="31"/>
      <c r="M49" s="32">
        <v>10</v>
      </c>
      <c r="N49" s="33">
        <v>64.66</v>
      </c>
      <c r="O49" s="59"/>
    </row>
    <row r="50" spans="3:15" ht="13.5" customHeight="1">
      <c r="C50" s="40" t="s">
        <v>215</v>
      </c>
      <c r="D50" s="32" t="s">
        <v>214</v>
      </c>
      <c r="E50" s="30"/>
      <c r="F50" s="43"/>
      <c r="G50" s="43"/>
      <c r="H50" s="43"/>
      <c r="I50" s="58"/>
      <c r="J50" s="58"/>
      <c r="K50" s="31"/>
      <c r="L50" s="31"/>
      <c r="M50" s="32">
        <v>18</v>
      </c>
      <c r="N50" s="33">
        <v>42.09</v>
      </c>
      <c r="O50" s="59"/>
    </row>
    <row r="51" spans="4:15" ht="13.5" customHeight="1">
      <c r="D51" s="32"/>
      <c r="E51" s="30"/>
      <c r="F51" s="43"/>
      <c r="G51" s="43"/>
      <c r="H51" s="43"/>
      <c r="I51" s="58"/>
      <c r="J51" s="58"/>
      <c r="K51" s="31"/>
      <c r="L51" s="31"/>
      <c r="M51" s="32"/>
      <c r="N51" s="33"/>
      <c r="O51" s="59"/>
    </row>
    <row r="52" spans="3:14" ht="13.5" customHeight="1">
      <c r="C52" s="39" t="s">
        <v>13</v>
      </c>
      <c r="D52" s="30"/>
      <c r="E52" s="30"/>
      <c r="F52" s="30"/>
      <c r="G52" s="30"/>
      <c r="H52" s="31"/>
      <c r="I52" s="31"/>
      <c r="J52" s="58"/>
      <c r="M52" s="57" t="s">
        <v>14</v>
      </c>
      <c r="N52" s="57" t="s">
        <v>15</v>
      </c>
    </row>
    <row r="53" spans="1:14" ht="13.5" customHeight="1">
      <c r="A53" s="30"/>
      <c r="B53" s="30"/>
      <c r="C53" s="40" t="s">
        <v>16</v>
      </c>
      <c r="D53" s="20" t="s">
        <v>176</v>
      </c>
      <c r="E53" s="30"/>
      <c r="F53" s="43"/>
      <c r="G53" s="43"/>
      <c r="H53" s="43"/>
      <c r="I53" s="58"/>
      <c r="J53" s="58"/>
      <c r="K53" s="25"/>
      <c r="L53" s="25"/>
      <c r="M53" s="28">
        <v>19</v>
      </c>
      <c r="N53" s="20">
        <v>408</v>
      </c>
    </row>
    <row r="54" spans="1:14" ht="13.5" customHeight="1">
      <c r="A54" s="30"/>
      <c r="B54" s="30"/>
      <c r="C54" s="40" t="s">
        <v>16</v>
      </c>
      <c r="D54" s="32" t="s">
        <v>202</v>
      </c>
      <c r="E54" s="30"/>
      <c r="F54" s="43"/>
      <c r="G54" s="43"/>
      <c r="H54" s="43"/>
      <c r="I54" s="58"/>
      <c r="J54" s="58"/>
      <c r="K54" s="25"/>
      <c r="L54" s="25"/>
      <c r="M54" s="28">
        <v>12</v>
      </c>
      <c r="N54" s="20">
        <v>624</v>
      </c>
    </row>
    <row r="55" spans="1:14" ht="13.5" customHeight="1">
      <c r="A55" s="30"/>
      <c r="B55" s="30"/>
      <c r="C55" s="40" t="s">
        <v>16</v>
      </c>
      <c r="D55" s="32" t="s">
        <v>203</v>
      </c>
      <c r="E55" s="30"/>
      <c r="F55" s="43"/>
      <c r="G55" s="43"/>
      <c r="H55" s="43"/>
      <c r="I55" s="58"/>
      <c r="J55" s="58"/>
      <c r="K55" s="25"/>
      <c r="L55" s="25"/>
      <c r="M55" s="28">
        <v>12</v>
      </c>
      <c r="N55" s="20">
        <v>624</v>
      </c>
    </row>
    <row r="56" spans="1:14" ht="13.5" customHeight="1">
      <c r="A56" s="30"/>
      <c r="B56" s="30"/>
      <c r="C56" s="40" t="s">
        <v>16</v>
      </c>
      <c r="D56" s="32" t="s">
        <v>257</v>
      </c>
      <c r="E56" s="30"/>
      <c r="F56" s="43"/>
      <c r="G56" s="43"/>
      <c r="H56" s="43"/>
      <c r="I56" s="58"/>
      <c r="J56" s="58"/>
      <c r="K56" s="25"/>
      <c r="L56" s="25"/>
      <c r="M56" s="28">
        <v>12</v>
      </c>
      <c r="N56" s="20">
        <v>624</v>
      </c>
    </row>
    <row r="57" spans="1:14" ht="13.5" customHeight="1">
      <c r="A57" s="30"/>
      <c r="B57" s="30"/>
      <c r="C57" s="40" t="s">
        <v>258</v>
      </c>
      <c r="D57" s="32" t="s">
        <v>259</v>
      </c>
      <c r="E57" s="30"/>
      <c r="F57" s="43"/>
      <c r="G57" s="43"/>
      <c r="H57" s="43"/>
      <c r="I57" s="58"/>
      <c r="J57" s="58"/>
      <c r="K57" s="25"/>
      <c r="L57" s="25"/>
      <c r="M57" s="28">
        <v>19</v>
      </c>
      <c r="N57" s="20">
        <v>408</v>
      </c>
    </row>
    <row r="58" spans="1:14" ht="13.5" customHeight="1">
      <c r="A58" s="30"/>
      <c r="B58" s="30"/>
      <c r="C58" s="40" t="s">
        <v>204</v>
      </c>
      <c r="D58" s="32" t="s">
        <v>203</v>
      </c>
      <c r="E58" s="30"/>
      <c r="F58" s="43"/>
      <c r="G58" s="43"/>
      <c r="H58" s="43"/>
      <c r="I58" s="58"/>
      <c r="J58" s="58"/>
      <c r="K58" s="25"/>
      <c r="L58" s="25"/>
      <c r="M58" s="28">
        <v>15</v>
      </c>
      <c r="N58" s="20">
        <v>606</v>
      </c>
    </row>
    <row r="59" spans="1:2" ht="13.5" customHeight="1">
      <c r="A59" s="30"/>
      <c r="B59" s="30"/>
    </row>
    <row r="60" spans="1:2" ht="13.5" customHeight="1">
      <c r="A60" s="30"/>
      <c r="B60" s="30"/>
    </row>
    <row r="61" spans="1:2" ht="13.5" customHeight="1">
      <c r="A61" s="30"/>
      <c r="B61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scale="85" r:id="rId1"/>
  <headerFooter alignWithMargins="0">
    <oddHeader>&amp;C&amp;"Times New Roman,Bold"&amp;16 2001-2002 USFA Point Standings
Junior &amp;A</oddHeader>
    <oddFooter>&amp;L&amp;"Arial,Bold"* Permanent Resident
# Cadet&amp;"Arial,Regular"
Total = Best 4 plus International&amp;CPage &amp;P&amp;R&amp;"Arial,Bold"np = Did not earn points (including not competing)&amp;"Arial,Regular"
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20" customWidth="1"/>
    <col min="2" max="2" width="2.00390625" style="20" customWidth="1"/>
    <col min="3" max="3" width="23.00390625" style="41" customWidth="1"/>
    <col min="4" max="4" width="5.421875" style="20" customWidth="1"/>
    <col min="5" max="5" width="6.7109375" style="20" customWidth="1"/>
    <col min="6" max="7" width="5.7109375" style="21" customWidth="1"/>
    <col min="8" max="8" width="5.421875" style="21" customWidth="1"/>
    <col min="9" max="15" width="5.421875" style="26" customWidth="1"/>
    <col min="16" max="16" width="5.421875" style="21" customWidth="1"/>
    <col min="17" max="17" width="5.421875" style="26" customWidth="1"/>
    <col min="18" max="18" width="5.421875" style="21" hidden="1" customWidth="1"/>
    <col min="19" max="20" width="5.421875" style="26" customWidth="1"/>
    <col min="21" max="21" width="5.421875" style="21" hidden="1" customWidth="1"/>
    <col min="22" max="23" width="5.421875" style="26" customWidth="1"/>
    <col min="24" max="24" width="5.421875" style="21" hidden="1" customWidth="1"/>
    <col min="25" max="26" width="5.421875" style="26" customWidth="1"/>
    <col min="27" max="27" width="4.7109375" style="21" hidden="1" customWidth="1"/>
    <col min="28" max="31" width="5.28125" style="53" customWidth="1"/>
    <col min="32" max="32" width="9.140625" style="25" customWidth="1"/>
    <col min="33" max="58" width="9.140625" style="25" hidden="1" customWidth="1"/>
    <col min="59" max="16384" width="9.140625" style="25" customWidth="1"/>
  </cols>
  <sheetData>
    <row r="1" spans="1:31" s="15" customFormat="1" ht="12.75" customHeight="1">
      <c r="A1" s="10" t="s">
        <v>0</v>
      </c>
      <c r="B1" s="11"/>
      <c r="C1" s="34" t="s">
        <v>1</v>
      </c>
      <c r="D1" s="13" t="s">
        <v>2</v>
      </c>
      <c r="E1" s="13" t="s">
        <v>3</v>
      </c>
      <c r="F1" s="1" t="s">
        <v>4</v>
      </c>
      <c r="G1" s="14"/>
      <c r="H1" s="1" t="s">
        <v>320</v>
      </c>
      <c r="I1" s="14"/>
      <c r="J1" s="1" t="s">
        <v>178</v>
      </c>
      <c r="K1" s="14"/>
      <c r="L1" s="1" t="s">
        <v>229</v>
      </c>
      <c r="M1" s="14"/>
      <c r="N1" s="1" t="s">
        <v>261</v>
      </c>
      <c r="O1" s="14"/>
      <c r="P1" s="2" t="s">
        <v>216</v>
      </c>
      <c r="Q1" s="3"/>
      <c r="R1" s="6">
        <f>HLOOKUP(P1,'[2]Men''s Saber'!$H$1:$U$3,3,0)</f>
        <v>8</v>
      </c>
      <c r="S1" s="2" t="s">
        <v>228</v>
      </c>
      <c r="T1" s="3"/>
      <c r="U1" s="6">
        <f>HLOOKUP(S1,'[2]Men''s Saber'!$H$1:$U$3,3,0)</f>
        <v>10</v>
      </c>
      <c r="V1" s="2" t="s">
        <v>312</v>
      </c>
      <c r="W1" s="3"/>
      <c r="X1" s="6">
        <f>HLOOKUP(V1,'[2]Men''s Saber'!$H$1:$U$3,3,0)</f>
        <v>12</v>
      </c>
      <c r="Y1" s="2" t="s">
        <v>325</v>
      </c>
      <c r="Z1" s="3"/>
      <c r="AA1" s="6">
        <f>HLOOKUP(Y1,'[2]Men''s Saber'!$H$1:$U$3,3,0)</f>
        <v>14</v>
      </c>
      <c r="AB1" s="45" t="s">
        <v>5</v>
      </c>
      <c r="AC1" s="46"/>
      <c r="AD1" s="46"/>
      <c r="AE1" s="47"/>
    </row>
    <row r="2" spans="1:31" s="15" customFormat="1" ht="18.75" customHeight="1">
      <c r="A2" s="11"/>
      <c r="B2" s="11"/>
      <c r="C2" s="34"/>
      <c r="D2" s="12"/>
      <c r="E2" s="13"/>
      <c r="F2" s="29"/>
      <c r="G2" s="44" t="s">
        <v>6</v>
      </c>
      <c r="H2" s="1" t="s">
        <v>7</v>
      </c>
      <c r="I2" s="14" t="s">
        <v>321</v>
      </c>
      <c r="J2" s="1" t="s">
        <v>7</v>
      </c>
      <c r="K2" s="14" t="s">
        <v>322</v>
      </c>
      <c r="L2" s="1" t="s">
        <v>7</v>
      </c>
      <c r="M2" s="14" t="s">
        <v>323</v>
      </c>
      <c r="N2" s="1" t="s">
        <v>7</v>
      </c>
      <c r="O2" s="14" t="s">
        <v>324</v>
      </c>
      <c r="P2" s="2" t="str">
        <f ca="1">INDIRECT("'[SENIOR.XLS]Men''s Saber'!R2C"&amp;R1,FALSE)</f>
        <v>Z1</v>
      </c>
      <c r="Q2" s="3"/>
      <c r="R2" s="2"/>
      <c r="S2" s="2" t="str">
        <f ca="1">INDIRECT("'[SENIOR.XLS]Men''s Saber'!R2C"&amp;U1,FALSE)</f>
        <v>Z1</v>
      </c>
      <c r="T2" s="3"/>
      <c r="U2" s="2"/>
      <c r="V2" s="2" t="str">
        <f ca="1">INDIRECT("'[SENIOR.XLS]Men''s Saber'!R2C"&amp;X1,FALSE)</f>
        <v>Z1</v>
      </c>
      <c r="W2" s="3"/>
      <c r="X2" s="2"/>
      <c r="Y2" s="2" t="str">
        <f ca="1">INDIRECT("'[SENIOR.XLS]Men''s Saber'!R2C"&amp;AA1,FALSE)</f>
        <v>H</v>
      </c>
      <c r="Z2" s="3"/>
      <c r="AA2" s="2"/>
      <c r="AB2" s="48" t="s">
        <v>5</v>
      </c>
      <c r="AC2" s="46"/>
      <c r="AD2" s="46"/>
      <c r="AE2" s="47"/>
    </row>
    <row r="3" spans="1:31" s="15" customFormat="1" ht="13.5" customHeight="1" hidden="1">
      <c r="A3" s="11"/>
      <c r="B3" s="11"/>
      <c r="C3" s="34"/>
      <c r="D3" s="12"/>
      <c r="E3" s="12"/>
      <c r="F3" s="16"/>
      <c r="G3" s="17"/>
      <c r="H3" s="17">
        <f>COLUMN()</f>
        <v>8</v>
      </c>
      <c r="I3" s="18">
        <f>HLOOKUP(H2,PointTableHeader,2,FALSE)</f>
        <v>8</v>
      </c>
      <c r="J3" s="17">
        <f>COLUMN()</f>
        <v>10</v>
      </c>
      <c r="K3" s="18">
        <f>HLOOKUP(J2,PointTableHeader,2,FALSE)</f>
        <v>8</v>
      </c>
      <c r="L3" s="17">
        <f>COLUMN()</f>
        <v>12</v>
      </c>
      <c r="M3" s="18">
        <f>HLOOKUP(L2,PointTableHeader,2,FALSE)</f>
        <v>8</v>
      </c>
      <c r="N3" s="17">
        <f>COLUMN()</f>
        <v>14</v>
      </c>
      <c r="O3" s="18">
        <f>HLOOKUP(N2,PointTableHeader,2,FALSE)</f>
        <v>8</v>
      </c>
      <c r="P3" s="7">
        <f>COLUMN()</f>
        <v>16</v>
      </c>
      <c r="Q3" s="9">
        <f>HLOOKUP(P2,PointTableHeader,2,FALSE)</f>
        <v>19</v>
      </c>
      <c r="R3" s="8"/>
      <c r="S3" s="7">
        <f>COLUMN()</f>
        <v>19</v>
      </c>
      <c r="T3" s="9">
        <f>HLOOKUP(S2,PointTableHeader,2,FALSE)</f>
        <v>19</v>
      </c>
      <c r="U3" s="8"/>
      <c r="V3" s="7">
        <f>COLUMN()</f>
        <v>22</v>
      </c>
      <c r="W3" s="9">
        <f>HLOOKUP(V2,PointTableHeader,2,FALSE)</f>
        <v>19</v>
      </c>
      <c r="X3" s="8"/>
      <c r="Y3" s="7">
        <f>COLUMN()</f>
        <v>25</v>
      </c>
      <c r="Z3" s="9">
        <f>HLOOKUP(Y2,PointTableHeader,2,FALSE)</f>
        <v>10</v>
      </c>
      <c r="AA3" s="8"/>
      <c r="AB3" s="49">
        <f>COLUMN()</f>
        <v>28</v>
      </c>
      <c r="AC3" s="50"/>
      <c r="AD3" s="50"/>
      <c r="AE3" s="51"/>
    </row>
    <row r="4" spans="1:58" ht="13.5" customHeight="1">
      <c r="A4" s="19" t="str">
        <f aca="true" t="shared" si="0" ref="A4:A35">IF(E4=0,"",IF(E4=E3,A3,ROW()-3&amp;IF(E4=E5,"T","")))</f>
        <v>1</v>
      </c>
      <c r="B4" s="19">
        <f>IF(D4&gt;=CadetCutoff,"#","")</f>
      </c>
      <c r="C4" s="37" t="s">
        <v>19</v>
      </c>
      <c r="D4" s="25">
        <v>1983</v>
      </c>
      <c r="E4" s="21">
        <f>ROUND(F4+IF('[2]Men''s Epée'!$A$3=1,G4,0)+LARGE($AG4:$AR4,1)+LARGE($AG4:$AR4,2)+LARGE($AG4:$AR4,3)+LARGE($AG4:$AR4,4),0)</f>
        <v>7108</v>
      </c>
      <c r="F4" s="22">
        <v>609</v>
      </c>
      <c r="G4" s="23">
        <v>3432.29</v>
      </c>
      <c r="H4" s="23">
        <v>7</v>
      </c>
      <c r="I4" s="24">
        <f>IF(OR('[2]Men''s Epée'!$A$3=1,'Men''s Epée'!$AG$3=TRUE),IF(OR(H4&gt;=33,ISNUMBER(H4)=FALSE),0,VLOOKUP(H4,PointTable,I$3,TRUE)),0)</f>
        <v>414</v>
      </c>
      <c r="J4" s="23" t="s">
        <v>8</v>
      </c>
      <c r="K4" s="24">
        <f>IF(OR('[2]Men''s Epée'!$A$3=1,'Men''s Epée'!$AH$3=TRUE),IF(OR(J4&gt;=33,ISNUMBER(J4)=FALSE),0,VLOOKUP(J4,PointTable,K$3,TRUE)),0)</f>
        <v>0</v>
      </c>
      <c r="L4" s="23">
        <v>3</v>
      </c>
      <c r="M4" s="24">
        <f>IF(OR('[2]Men''s Epée'!$A$3=1,'Men''s Epée'!$AI$3=TRUE),IF(OR(L4&gt;=33,ISNUMBER(L4)=FALSE),0,VLOOKUP(L4,PointTable,M$3,TRUE)),0)</f>
        <v>510</v>
      </c>
      <c r="N4" s="23">
        <v>2</v>
      </c>
      <c r="O4" s="24">
        <f>IF(OR('[2]Men''s Epée'!$A$3=1,'Men''s Epée'!$AJ$3=TRUE),IF(OR(N4&gt;=33,ISNUMBER(N4)=FALSE),0,VLOOKUP(N4,PointTable,O$3,TRUE)),0)</f>
        <v>552</v>
      </c>
      <c r="P4" s="4">
        <f aca="true" t="shared" si="1" ref="P4:P16">IF(ISERROR(R4),"np",R4)</f>
        <v>5</v>
      </c>
      <c r="Q4" s="5">
        <f>IF(OR('[2]Men's Epée'!$A$3=1,'[2]Men's Epée'!$U$3=TRUE),IF(OR(P4&gt;='Men''s Epée'!$A$3,ISNUMBER(P4)=FALSE),0,VLOOKUP(P4,PointTable,Q$3,TRUE)),0)</f>
        <v>755</v>
      </c>
      <c r="R4" s="4">
        <f>VLOOKUP($C4,'[2]Men''s Saber'!$C$4:$U$100,R$1-2,FALSE)</f>
        <v>5</v>
      </c>
      <c r="S4" s="4">
        <f aca="true" t="shared" si="2" ref="S4:S10">IF(ISERROR(U4),"np",U4)</f>
        <v>22</v>
      </c>
      <c r="T4" s="5">
        <f>IF(OR('[2]Men's Epée'!$A$3=1,'[2]Men's Epée'!$V$3=TRUE),IF(OR(S4&gt;='Men''s Epée'!$A$3,ISNUMBER(S4)=FALSE),0,VLOOKUP(S4,PointTable,T$3,TRUE)),0)</f>
        <v>390</v>
      </c>
      <c r="U4" s="4">
        <f>VLOOKUP($C4,'[2]Men''s Saber'!$C$4:$U$100,U$1-2,FALSE)</f>
        <v>22</v>
      </c>
      <c r="V4" s="4" t="str">
        <f aca="true" t="shared" si="3" ref="V4:V10">IF(ISERROR(X4),"np",X4)</f>
        <v>np</v>
      </c>
      <c r="W4" s="5">
        <f>IF(OR('[2]Men's Epée'!$A$3=1,'[2]Men's Epée'!$W$3=TRUE),IF(OR(V4&gt;='Men''s Epée'!$A$3,ISNUMBER(V4)=FALSE),0,VLOOKUP(V4,PointTable,W$3,TRUE)),0)</f>
        <v>0</v>
      </c>
      <c r="X4" s="4" t="str">
        <f>VLOOKUP($C4,'[2]Men''s Saber'!$C$4:$U$100,X$1-2,FALSE)</f>
        <v>np</v>
      </c>
      <c r="Y4" s="4">
        <f aca="true" t="shared" si="4" ref="Y4:Y10">IF(ISERROR(AA4),"np",AA4)</f>
        <v>2</v>
      </c>
      <c r="Z4" s="5">
        <f>IF(OR(Y4&gt;='Men''s Epée'!$A$3,ISNUMBER(Y4)=FALSE),0,VLOOKUP(Y4,PointTable,Z$3,TRUE))</f>
        <v>920</v>
      </c>
      <c r="AA4" s="4">
        <f>VLOOKUP($C4,'[2]Men''s Saber'!$C$4:$U$100,AA$1-2,FALSE)</f>
        <v>2</v>
      </c>
      <c r="AB4" s="52">
        <v>-840</v>
      </c>
      <c r="AE4" s="54"/>
      <c r="AG4" s="25">
        <f aca="true" t="shared" si="5" ref="AG4:AG22">I4</f>
        <v>414</v>
      </c>
      <c r="AH4" s="25">
        <f aca="true" t="shared" si="6" ref="AH4:AH22">K4</f>
        <v>0</v>
      </c>
      <c r="AI4" s="25">
        <f aca="true" t="shared" si="7" ref="AI4:AI22">M4</f>
        <v>510</v>
      </c>
      <c r="AJ4" s="25">
        <f aca="true" t="shared" si="8" ref="AJ4:AJ22">O4</f>
        <v>552</v>
      </c>
      <c r="AK4" s="25">
        <f aca="true" t="shared" si="9" ref="AK4:AK22">Q4</f>
        <v>755</v>
      </c>
      <c r="AL4" s="25">
        <f aca="true" t="shared" si="10" ref="AL4:AL22">T4</f>
        <v>390</v>
      </c>
      <c r="AM4" s="25">
        <f aca="true" t="shared" si="11" ref="AM4:AM22">W4</f>
        <v>0</v>
      </c>
      <c r="AN4" s="25">
        <f aca="true" t="shared" si="12" ref="AN4:AN22">Z4</f>
        <v>920</v>
      </c>
      <c r="AO4" s="25">
        <f>IF(OR('[2]Men''s Epée'!$A$3=1,AB4&gt;0),ABS(AB4),0)</f>
        <v>840</v>
      </c>
      <c r="AP4" s="25">
        <f>IF(OR('[2]Men''s Epée'!$A$3=1,AC4&gt;0),ABS(AC4),0)</f>
        <v>0</v>
      </c>
      <c r="AQ4" s="25">
        <f>IF(OR('[2]Men''s Epée'!$A$3=1,AD4&gt;0),ABS(AD4),0)</f>
        <v>0</v>
      </c>
      <c r="AR4" s="25">
        <f>IF(OR('[2]Men''s Epée'!$A$3=1,AE4&gt;0),ABS(AE4),0)</f>
        <v>0</v>
      </c>
      <c r="AT4" s="25">
        <f>IF('Men''s Epée'!AG$3=TRUE,I4,0)</f>
        <v>414</v>
      </c>
      <c r="AU4" s="25">
        <f>IF('Men''s Epée'!AH$3=TRUE,K4,0)</f>
        <v>0</v>
      </c>
      <c r="AV4" s="25">
        <f>IF('Men''s Epée'!AI$3=TRUE,M4,0)</f>
        <v>0</v>
      </c>
      <c r="AW4" s="25">
        <f>IF('Men''s Epée'!AJ$3=TRUE,O4,0)</f>
        <v>0</v>
      </c>
      <c r="AX4" s="25">
        <f>IF('[2]Men''s Epée'!$U$3=TRUE,Q4,0)</f>
        <v>0</v>
      </c>
      <c r="AY4" s="25">
        <f>IF('[2]Men''s Epée'!$V$3=TRUE,T4,0)</f>
        <v>0</v>
      </c>
      <c r="AZ4" s="25">
        <f>IF('[2]Men''s Epée'!$W$3=TRUE,W4,0)</f>
        <v>0</v>
      </c>
      <c r="BA4" s="25">
        <f aca="true" t="shared" si="13" ref="BA4:BA22">Z4</f>
        <v>920</v>
      </c>
      <c r="BB4" s="55">
        <f>MAX(AB4,0)</f>
        <v>0</v>
      </c>
      <c r="BC4" s="55">
        <f>MAX(AC4,0)</f>
        <v>0</v>
      </c>
      <c r="BD4" s="55">
        <f>MAX(AD4,0)</f>
        <v>0</v>
      </c>
      <c r="BE4" s="55">
        <f>MAX(AE4,0)</f>
        <v>0</v>
      </c>
      <c r="BF4" s="25">
        <f aca="true" t="shared" si="14" ref="BF4:BF22">F4+LARGE(AT4:BE4,1)+LARGE(AT4:BE4,2)+LARGE(AT4:BE4,3)+LARGE(AT4:BE4,4)</f>
        <v>1943</v>
      </c>
    </row>
    <row r="5" spans="1:58" ht="13.5" customHeight="1">
      <c r="A5" s="19" t="str">
        <f t="shared" si="0"/>
        <v>2</v>
      </c>
      <c r="B5" s="19">
        <f aca="true" t="shared" si="15" ref="B5:B51">IF(D5&gt;=CadetCutoff,"#","")</f>
      </c>
      <c r="C5" s="37" t="s">
        <v>20</v>
      </c>
      <c r="D5" s="25">
        <v>1982</v>
      </c>
      <c r="E5" s="21">
        <f>ROUND(F5+IF('[2]Men''s Epée'!$A$3=1,G5,0)+LARGE($AG5:$AR5,1)+LARGE($AG5:$AR5,2)+LARGE($AG5:$AR5,3)+LARGE($AG5:$AR5,4),0)</f>
        <v>6235</v>
      </c>
      <c r="F5" s="22">
        <v>1020</v>
      </c>
      <c r="G5" s="23">
        <v>2460</v>
      </c>
      <c r="H5" s="23">
        <v>2</v>
      </c>
      <c r="I5" s="24">
        <f>IF(OR('[2]Men''s Epée'!$A$3=1,'Men''s Epée'!$AG$3=TRUE),IF(OR(H5&gt;=33,ISNUMBER(H5)=FALSE),0,VLOOKUP(H5,PointTable,I$3,TRUE)),0)</f>
        <v>552</v>
      </c>
      <c r="J5" s="23">
        <v>6</v>
      </c>
      <c r="K5" s="24">
        <f>IF(OR('[2]Men''s Epée'!$A$3=1,'Men''s Epée'!$AH$3=TRUE),IF(OR(J5&gt;=33,ISNUMBER(J5)=FALSE),0,VLOOKUP(J5,PointTable,K$3,TRUE)),0)</f>
        <v>417</v>
      </c>
      <c r="L5" s="23">
        <v>3</v>
      </c>
      <c r="M5" s="24">
        <f>IF(OR('[2]Men''s Epée'!$A$3=1,'Men''s Epée'!$AI$3=TRUE),IF(OR(L5&gt;=33,ISNUMBER(L5)=FALSE),0,VLOOKUP(L5,PointTable,M$3,TRUE)),0)</f>
        <v>510</v>
      </c>
      <c r="N5" s="23">
        <v>1</v>
      </c>
      <c r="O5" s="24">
        <f>IF(OR('[2]Men''s Epée'!$A$3=1,'Men''s Epée'!$AJ$3=TRUE),IF(OR(N5&gt;=33,ISNUMBER(N5)=FALSE),0,VLOOKUP(N5,PointTable,O$3,TRUE)),0)</f>
        <v>600</v>
      </c>
      <c r="P5" s="4">
        <f t="shared" si="1"/>
        <v>11</v>
      </c>
      <c r="Q5" s="5">
        <f>IF(OR('[2]Men's Epée'!$A$3=1,'[2]Men's Epée'!$U$3=TRUE),IF(OR(P5&gt;='Men''s Epée'!$A$3,ISNUMBER(P5)=FALSE),0,VLOOKUP(P5,PointTable,Q$3,TRUE)),0)</f>
        <v>590</v>
      </c>
      <c r="R5" s="4">
        <f>VLOOKUP($C5,'[2]Men''s Saber'!$C$4:$U$100,R$1-2,FALSE)</f>
        <v>11</v>
      </c>
      <c r="S5" s="4">
        <f t="shared" si="2"/>
        <v>7</v>
      </c>
      <c r="T5" s="5">
        <f>IF(OR('[2]Men's Epée'!$A$3=1,'[2]Men's Epée'!$V$3=TRUE),IF(OR(S5&gt;='Men''s Epée'!$A$3,ISNUMBER(S5)=FALSE),0,VLOOKUP(S5,PointTable,T$3,TRUE)),0)</f>
        <v>715</v>
      </c>
      <c r="U5" s="4">
        <f>VLOOKUP($C5,'[2]Men''s Saber'!$C$4:$U$100,U$1-2,FALSE)</f>
        <v>7</v>
      </c>
      <c r="V5" s="4">
        <f t="shared" si="3"/>
        <v>15</v>
      </c>
      <c r="W5" s="5">
        <f>IF(OR('[2]Men's Epée'!$A$3=1,'[2]Men's Epée'!$W$3=TRUE),IF(OR(V5&gt;='Men''s Epée'!$A$3,ISNUMBER(V5)=FALSE),0,VLOOKUP(V5,PointTable,W$3,TRUE)),0)</f>
        <v>495</v>
      </c>
      <c r="X5" s="4">
        <f>VLOOKUP($C5,'[2]Men''s Saber'!$C$4:$U$100,X$1-2,FALSE)</f>
        <v>15</v>
      </c>
      <c r="Y5" s="4">
        <f t="shared" si="4"/>
        <v>3</v>
      </c>
      <c r="Z5" s="5">
        <f>IF(OR(Y5&gt;='Men''s Epée'!$A$3,ISNUMBER(Y5)=FALSE),0,VLOOKUP(Y5,PointTable,Z$3,TRUE))</f>
        <v>850</v>
      </c>
      <c r="AA5" s="4">
        <f>VLOOKUP($C5,'[2]Men''s Saber'!$C$4:$U$100,AA$1-2,FALSE)</f>
        <v>3</v>
      </c>
      <c r="AB5" s="52"/>
      <c r="AE5" s="54"/>
      <c r="AG5" s="25">
        <f t="shared" si="5"/>
        <v>552</v>
      </c>
      <c r="AH5" s="25">
        <f t="shared" si="6"/>
        <v>417</v>
      </c>
      <c r="AI5" s="25">
        <f t="shared" si="7"/>
        <v>510</v>
      </c>
      <c r="AJ5" s="25">
        <f t="shared" si="8"/>
        <v>600</v>
      </c>
      <c r="AK5" s="25">
        <f t="shared" si="9"/>
        <v>590</v>
      </c>
      <c r="AL5" s="25">
        <f t="shared" si="10"/>
        <v>715</v>
      </c>
      <c r="AM5" s="25">
        <f t="shared" si="11"/>
        <v>495</v>
      </c>
      <c r="AN5" s="25">
        <f t="shared" si="12"/>
        <v>850</v>
      </c>
      <c r="AO5" s="25">
        <f>IF(OR('[2]Men''s Epée'!$A$3=1,AB5&gt;0),ABS(AB5),0)</f>
        <v>0</v>
      </c>
      <c r="AP5" s="25">
        <f>IF(OR('[2]Men''s Epée'!$A$3=1,AC5&gt;0),ABS(AC5),0)</f>
        <v>0</v>
      </c>
      <c r="AQ5" s="25">
        <f>IF(OR('[2]Men''s Epée'!$A$3=1,AD5&gt;0),ABS(AD5),0)</f>
        <v>0</v>
      </c>
      <c r="AR5" s="25">
        <f>IF(OR('[2]Men''s Epée'!$A$3=1,AE5&gt;0),ABS(AE5),0)</f>
        <v>0</v>
      </c>
      <c r="AT5" s="25">
        <f>IF('Men''s Epée'!AG$3=TRUE,I5,0)</f>
        <v>552</v>
      </c>
      <c r="AU5" s="25">
        <f>IF('Men''s Epée'!AH$3=TRUE,K5,0)</f>
        <v>0</v>
      </c>
      <c r="AV5" s="25">
        <f>IF('Men''s Epée'!AI$3=TRUE,M5,0)</f>
        <v>0</v>
      </c>
      <c r="AW5" s="25">
        <f>IF('Men''s Epée'!AJ$3=TRUE,O5,0)</f>
        <v>0</v>
      </c>
      <c r="AX5" s="25">
        <f>IF('[2]Men''s Epée'!$U$3=TRUE,Q5,0)</f>
        <v>0</v>
      </c>
      <c r="AY5" s="25">
        <f>IF('[2]Men''s Epée'!$V$3=TRUE,T5,0)</f>
        <v>0</v>
      </c>
      <c r="AZ5" s="25">
        <f>IF('[2]Men''s Epée'!$W$3=TRUE,W5,0)</f>
        <v>0</v>
      </c>
      <c r="BA5" s="25">
        <f t="shared" si="13"/>
        <v>850</v>
      </c>
      <c r="BB5" s="55">
        <f aca="true" t="shared" si="16" ref="BB5:BB22">MAX(AB5,0)</f>
        <v>0</v>
      </c>
      <c r="BC5" s="55">
        <f aca="true" t="shared" si="17" ref="BC5:BC22">MAX(AC5,0)</f>
        <v>0</v>
      </c>
      <c r="BD5" s="55">
        <f aca="true" t="shared" si="18" ref="BD5:BD22">MAX(AD5,0)</f>
        <v>0</v>
      </c>
      <c r="BE5" s="55">
        <f aca="true" t="shared" si="19" ref="BE5:BE22">MAX(AE5,0)</f>
        <v>0</v>
      </c>
      <c r="BF5" s="25">
        <f t="shared" si="14"/>
        <v>2422</v>
      </c>
    </row>
    <row r="6" spans="1:58" ht="13.5" customHeight="1">
      <c r="A6" s="19" t="str">
        <f t="shared" si="0"/>
        <v>3</v>
      </c>
      <c r="B6" s="19">
        <f aca="true" t="shared" si="20" ref="B6:B19">IF(D6&gt;=CadetCutoff,"#","")</f>
      </c>
      <c r="C6" s="37" t="s">
        <v>90</v>
      </c>
      <c r="D6" s="25">
        <v>1984</v>
      </c>
      <c r="E6" s="21">
        <f>ROUND(F6+IF('[2]Men''s Epée'!$A$3=1,G6,0)+LARGE($AG6:$AR6,1)+LARGE($AG6:$AR6,2)+LARGE($AG6:$AR6,3)+LARGE($AG6:$AR6,4),0)</f>
        <v>4721</v>
      </c>
      <c r="F6" s="22"/>
      <c r="G6" s="23">
        <v>1650</v>
      </c>
      <c r="H6" s="23">
        <v>17.5</v>
      </c>
      <c r="I6" s="24">
        <f>IF(OR('[2]Men''s Epée'!$A$3=1,'Men''s Epée'!$AG$3=TRUE),IF(OR(H6&gt;=33,ISNUMBER(H6)=FALSE),0,VLOOKUP(H6,PointTable,I$3,TRUE)),0)</f>
        <v>209.5</v>
      </c>
      <c r="J6" s="23">
        <v>10</v>
      </c>
      <c r="K6" s="24">
        <f>IF(OR('[2]Men''s Epée'!$A$3=1,'Men''s Epée'!$AH$3=TRUE),IF(OR(J6&gt;=33,ISNUMBER(J6)=FALSE),0,VLOOKUP(J6,PointTable,K$3,TRUE)),0)</f>
        <v>320</v>
      </c>
      <c r="L6" s="23">
        <v>10</v>
      </c>
      <c r="M6" s="24">
        <f>IF(OR('[2]Men''s Epée'!$A$3=1,'Men''s Epée'!$AI$3=TRUE),IF(OR(L6&gt;=33,ISNUMBER(L6)=FALSE),0,VLOOKUP(L6,PointTable,M$3,TRUE)),0)</f>
        <v>320</v>
      </c>
      <c r="N6" s="23" t="s">
        <v>8</v>
      </c>
      <c r="O6" s="24">
        <f>IF(OR('[2]Men''s Epée'!$A$3=1,'Men''s Epée'!$AJ$3=TRUE),IF(OR(N6&gt;=33,ISNUMBER(N6)=FALSE),0,VLOOKUP(N6,PointTable,O$3,TRUE)),0)</f>
        <v>0</v>
      </c>
      <c r="P6" s="4">
        <f t="shared" si="1"/>
        <v>6</v>
      </c>
      <c r="Q6" s="5">
        <f>IF(OR('[2]Men's Epée'!$A$3=1,'[2]Men's Epée'!$U$3=TRUE),IF(OR(P6&gt;='Men''s Epée'!$A$3,ISNUMBER(P6)=FALSE),0,VLOOKUP(P6,PointTable,Q$3,TRUE)),0)</f>
        <v>735</v>
      </c>
      <c r="R6" s="4">
        <f>VLOOKUP($C6,'[2]Men''s Saber'!$C$4:$U$100,R$1-2,FALSE)</f>
        <v>6</v>
      </c>
      <c r="S6" s="4">
        <f t="shared" si="2"/>
        <v>10</v>
      </c>
      <c r="T6" s="5">
        <f>IF(OR('[2]Men's Epée'!$A$3=1,'[2]Men's Epée'!$V$3=TRUE),IF(OR(S6&gt;='Men''s Epée'!$A$3,ISNUMBER(S6)=FALSE),0,VLOOKUP(S6,PointTable,T$3,TRUE)),0)</f>
        <v>605</v>
      </c>
      <c r="U6" s="4">
        <f>VLOOKUP($C6,'[2]Men''s Saber'!$C$4:$U$100,U$1-2,FALSE)</f>
        <v>10</v>
      </c>
      <c r="V6" s="4" t="str">
        <f t="shared" si="3"/>
        <v>np</v>
      </c>
      <c r="W6" s="5">
        <f>IF(OR('[2]Men's Epée'!$A$3=1,'[2]Men's Epée'!$W$3=TRUE),IF(OR(V6&gt;='Men''s Epée'!$A$3,ISNUMBER(V6)=FALSE),0,VLOOKUP(V6,PointTable,W$3,TRUE)),0)</f>
        <v>0</v>
      </c>
      <c r="X6" s="4" t="str">
        <f>VLOOKUP($C6,'[2]Men''s Saber'!$C$4:$U$100,X$1-2,FALSE)</f>
        <v>np</v>
      </c>
      <c r="Y6" s="4">
        <f t="shared" si="4"/>
        <v>11</v>
      </c>
      <c r="Z6" s="5">
        <f>IF(OR(Y6&gt;='Men''s Epée'!$A$3,ISNUMBER(Y6)=FALSE),0,VLOOKUP(Y6,PointTable,Z$3,TRUE))</f>
        <v>531</v>
      </c>
      <c r="AA6" s="4">
        <f>VLOOKUP($C6,'[2]Men''s Saber'!$C$4:$U$100,AA$1-2,FALSE)</f>
        <v>11</v>
      </c>
      <c r="AB6" s="52">
        <v>-1200</v>
      </c>
      <c r="AE6" s="54"/>
      <c r="AG6" s="25">
        <f t="shared" si="5"/>
        <v>209.5</v>
      </c>
      <c r="AH6" s="25">
        <f t="shared" si="6"/>
        <v>320</v>
      </c>
      <c r="AI6" s="25">
        <f t="shared" si="7"/>
        <v>320</v>
      </c>
      <c r="AJ6" s="25">
        <f t="shared" si="8"/>
        <v>0</v>
      </c>
      <c r="AK6" s="25">
        <f t="shared" si="9"/>
        <v>735</v>
      </c>
      <c r="AL6" s="25">
        <f t="shared" si="10"/>
        <v>605</v>
      </c>
      <c r="AM6" s="25">
        <f t="shared" si="11"/>
        <v>0</v>
      </c>
      <c r="AN6" s="25">
        <f t="shared" si="12"/>
        <v>531</v>
      </c>
      <c r="AO6" s="25">
        <f>IF(OR('[2]Men''s Epée'!$A$3=1,AB6&gt;0),ABS(AB6),0)</f>
        <v>1200</v>
      </c>
      <c r="AP6" s="25">
        <f>IF(OR('[2]Men''s Epée'!$A$3=1,AC6&gt;0),ABS(AC6),0)</f>
        <v>0</v>
      </c>
      <c r="AQ6" s="25">
        <f>IF(OR('[2]Men''s Epée'!$A$3=1,AD6&gt;0),ABS(AD6),0)</f>
        <v>0</v>
      </c>
      <c r="AR6" s="25">
        <f>IF(OR('[2]Men''s Epée'!$A$3=1,AE6&gt;0),ABS(AE6),0)</f>
        <v>0</v>
      </c>
      <c r="AT6" s="25">
        <f>IF('Men''s Epée'!AG$3=TRUE,I6,0)</f>
        <v>209.5</v>
      </c>
      <c r="AU6" s="25">
        <f>IF('Men''s Epée'!AH$3=TRUE,K6,0)</f>
        <v>0</v>
      </c>
      <c r="AV6" s="25">
        <f>IF('Men''s Epée'!AI$3=TRUE,M6,0)</f>
        <v>0</v>
      </c>
      <c r="AW6" s="25">
        <f>IF('Men''s Epée'!AJ$3=TRUE,O6,0)</f>
        <v>0</v>
      </c>
      <c r="AX6" s="25">
        <f>IF('[2]Men''s Epée'!$U$3=TRUE,Q6,0)</f>
        <v>0</v>
      </c>
      <c r="AY6" s="25">
        <f>IF('[2]Men''s Epée'!$V$3=TRUE,T6,0)</f>
        <v>0</v>
      </c>
      <c r="AZ6" s="25">
        <f>IF('[2]Men''s Epée'!$W$3=TRUE,W6,0)</f>
        <v>0</v>
      </c>
      <c r="BA6" s="25">
        <f t="shared" si="13"/>
        <v>531</v>
      </c>
      <c r="BB6" s="55">
        <f t="shared" si="16"/>
        <v>0</v>
      </c>
      <c r="BC6" s="55">
        <f t="shared" si="17"/>
        <v>0</v>
      </c>
      <c r="BD6" s="55">
        <f t="shared" si="18"/>
        <v>0</v>
      </c>
      <c r="BE6" s="55">
        <f t="shared" si="19"/>
        <v>0</v>
      </c>
      <c r="BF6" s="25">
        <f t="shared" si="14"/>
        <v>740.5</v>
      </c>
    </row>
    <row r="7" spans="1:58" ht="13.5" customHeight="1">
      <c r="A7" s="19" t="str">
        <f t="shared" si="0"/>
        <v>4</v>
      </c>
      <c r="B7" s="19" t="str">
        <f t="shared" si="20"/>
        <v>#</v>
      </c>
      <c r="C7" s="37" t="s">
        <v>76</v>
      </c>
      <c r="D7" s="25">
        <v>1985</v>
      </c>
      <c r="E7" s="21">
        <f>ROUND(F7+IF('[2]Men''s Epée'!$A$3=1,G7,0)+LARGE($AG7:$AR7,1)+LARGE($AG7:$AR7,2)+LARGE($AG7:$AR7,3)+LARGE($AG7:$AR7,4),0)</f>
        <v>4347</v>
      </c>
      <c r="F7" s="22"/>
      <c r="G7" s="23">
        <v>2232</v>
      </c>
      <c r="H7" s="23">
        <v>5</v>
      </c>
      <c r="I7" s="24">
        <f>IF(OR('[2]Men''s Epée'!$A$3=1,'Men''s Epée'!$AG$3=TRUE),IF(OR(H7&gt;=33,ISNUMBER(H7)=FALSE),0,VLOOKUP(H7,PointTable,I$3,TRUE)),0)</f>
        <v>420</v>
      </c>
      <c r="J7" s="23">
        <v>2</v>
      </c>
      <c r="K7" s="24">
        <f>IF(OR('[2]Men''s Epée'!$A$3=1,'Men''s Epée'!$AH$3=TRUE),IF(OR(J7&gt;=33,ISNUMBER(J7)=FALSE),0,VLOOKUP(J7,PointTable,K$3,TRUE)),0)</f>
        <v>552</v>
      </c>
      <c r="L7" s="23">
        <v>2</v>
      </c>
      <c r="M7" s="24">
        <f>IF(OR('[2]Men''s Epée'!$A$3=1,'Men''s Epée'!$AI$3=TRUE),IF(OR(L7&gt;=33,ISNUMBER(L7)=FALSE),0,VLOOKUP(L7,PointTable,M$3,TRUE)),0)</f>
        <v>552</v>
      </c>
      <c r="N7" s="23" t="s">
        <v>8</v>
      </c>
      <c r="O7" s="24">
        <f>IF(OR('[2]Men''s Epée'!$A$3=1,'Men''s Epée'!$AJ$3=TRUE),IF(OR(N7&gt;=33,ISNUMBER(N7)=FALSE),0,VLOOKUP(N7,PointTable,O$3,TRUE)),0)</f>
        <v>0</v>
      </c>
      <c r="P7" s="4">
        <f t="shared" si="1"/>
        <v>27</v>
      </c>
      <c r="Q7" s="5">
        <f>IF(OR('[2]Men's Epée'!$A$3=1,'[2]Men's Epée'!$U$3=TRUE),IF(OR(P7&gt;='Men''s Epée'!$A$3,ISNUMBER(P7)=FALSE),0,VLOOKUP(P7,PointTable,Q$3,TRUE)),0)</f>
        <v>305</v>
      </c>
      <c r="R7" s="4">
        <f>VLOOKUP($C7,'[2]Men''s Saber'!$C$4:$U$100,R$1-2,FALSE)</f>
        <v>27</v>
      </c>
      <c r="S7" s="4">
        <f t="shared" si="2"/>
        <v>14</v>
      </c>
      <c r="T7" s="5">
        <f>IF(OR('[2]Men's Epée'!$A$3=1,'[2]Men's Epée'!$V$3=TRUE),IF(OR(S7&gt;='Men''s Epée'!$A$3,ISNUMBER(S7)=FALSE),0,VLOOKUP(S7,PointTable,T$3,TRUE)),0)</f>
        <v>510</v>
      </c>
      <c r="U7" s="4">
        <f>VLOOKUP($C7,'[2]Men''s Saber'!$C$4:$U$100,U$1-2,FALSE)</f>
        <v>14</v>
      </c>
      <c r="V7" s="4">
        <f t="shared" si="3"/>
        <v>33.5</v>
      </c>
      <c r="W7" s="5">
        <f>IF(OR('[2]Men's Epée'!$A$3=1,'[2]Men's Epée'!$W$3=TRUE),IF(OR(V7&gt;='Men''s Epée'!$A$3,ISNUMBER(V7)=FALSE),0,VLOOKUP(V7,PointTable,W$3,TRUE)),0)</f>
        <v>272.5</v>
      </c>
      <c r="X7" s="4">
        <f>VLOOKUP($C7,'[2]Men''s Saber'!$C$4:$U$100,X$1-2,FALSE)</f>
        <v>33.5</v>
      </c>
      <c r="Y7" s="4">
        <f t="shared" si="4"/>
        <v>15.5</v>
      </c>
      <c r="Z7" s="5">
        <f>IF(OR(Y7&gt;='Men''s Epée'!$A$3,ISNUMBER(Y7)=FALSE),0,VLOOKUP(Y7,PointTable,Z$3,TRUE))</f>
        <v>501</v>
      </c>
      <c r="AA7" s="4">
        <f>VLOOKUP($C7,'[2]Men''s Saber'!$C$4:$U$100,AA$1-2,FALSE)</f>
        <v>15.5</v>
      </c>
      <c r="AB7" s="52"/>
      <c r="AE7" s="54"/>
      <c r="AG7" s="25">
        <f t="shared" si="5"/>
        <v>420</v>
      </c>
      <c r="AH7" s="25">
        <f t="shared" si="6"/>
        <v>552</v>
      </c>
      <c r="AI7" s="25">
        <f t="shared" si="7"/>
        <v>552</v>
      </c>
      <c r="AJ7" s="25">
        <f t="shared" si="8"/>
        <v>0</v>
      </c>
      <c r="AK7" s="25">
        <f t="shared" si="9"/>
        <v>305</v>
      </c>
      <c r="AL7" s="25">
        <f t="shared" si="10"/>
        <v>510</v>
      </c>
      <c r="AM7" s="25">
        <f t="shared" si="11"/>
        <v>272.5</v>
      </c>
      <c r="AN7" s="25">
        <f t="shared" si="12"/>
        <v>501</v>
      </c>
      <c r="AO7" s="25">
        <f>IF(OR('[2]Men''s Epée'!$A$3=1,AB7&gt;0),ABS(AB7),0)</f>
        <v>0</v>
      </c>
      <c r="AP7" s="25">
        <f>IF(OR('[2]Men''s Epée'!$A$3=1,AC7&gt;0),ABS(AC7),0)</f>
        <v>0</v>
      </c>
      <c r="AQ7" s="25">
        <f>IF(OR('[2]Men''s Epée'!$A$3=1,AD7&gt;0),ABS(AD7),0)</f>
        <v>0</v>
      </c>
      <c r="AR7" s="25">
        <f>IF(OR('[2]Men''s Epée'!$A$3=1,AE7&gt;0),ABS(AE7),0)</f>
        <v>0</v>
      </c>
      <c r="AT7" s="25">
        <f>IF('Men''s Epée'!AG$3=TRUE,I7,0)</f>
        <v>420</v>
      </c>
      <c r="AU7" s="25">
        <f>IF('Men''s Epée'!AH$3=TRUE,K7,0)</f>
        <v>0</v>
      </c>
      <c r="AV7" s="25">
        <f>IF('Men''s Epée'!AI$3=TRUE,M7,0)</f>
        <v>0</v>
      </c>
      <c r="AW7" s="25">
        <f>IF('Men''s Epée'!AJ$3=TRUE,O7,0)</f>
        <v>0</v>
      </c>
      <c r="AX7" s="25">
        <f>IF('[2]Men''s Epée'!$U$3=TRUE,Q7,0)</f>
        <v>0</v>
      </c>
      <c r="AY7" s="25">
        <f>IF('[2]Men''s Epée'!$V$3=TRUE,T7,0)</f>
        <v>0</v>
      </c>
      <c r="AZ7" s="25">
        <f>IF('[2]Men''s Epée'!$W$3=TRUE,W7,0)</f>
        <v>0</v>
      </c>
      <c r="BA7" s="25">
        <f t="shared" si="13"/>
        <v>501</v>
      </c>
      <c r="BB7" s="55">
        <f t="shared" si="16"/>
        <v>0</v>
      </c>
      <c r="BC7" s="55">
        <f t="shared" si="17"/>
        <v>0</v>
      </c>
      <c r="BD7" s="55">
        <f t="shared" si="18"/>
        <v>0</v>
      </c>
      <c r="BE7" s="55">
        <f t="shared" si="19"/>
        <v>0</v>
      </c>
      <c r="BF7" s="25">
        <f t="shared" si="14"/>
        <v>921</v>
      </c>
    </row>
    <row r="8" spans="1:58" ht="13.5" customHeight="1">
      <c r="A8" s="19" t="str">
        <f t="shared" si="0"/>
        <v>5</v>
      </c>
      <c r="B8" s="19">
        <f t="shared" si="20"/>
      </c>
      <c r="C8" s="37" t="s">
        <v>25</v>
      </c>
      <c r="D8" s="25">
        <v>1983</v>
      </c>
      <c r="E8" s="21">
        <f>ROUND(F8+IF('[2]Men''s Epée'!$A$3=1,G8,0)+LARGE($AG8:$AR8,1)+LARGE($AG8:$AR8,2)+LARGE($AG8:$AR8,3)+LARGE($AG8:$AR8,4),0)</f>
        <v>3667</v>
      </c>
      <c r="F8" s="22"/>
      <c r="G8" s="23">
        <v>738</v>
      </c>
      <c r="H8" s="23">
        <v>13</v>
      </c>
      <c r="I8" s="24">
        <f>IF(OR('[2]Men''s Epée'!$A$3=1,'Men''s Epée'!$AG$3=TRUE),IF(OR(H8&gt;=33,ISNUMBER(H8)=FALSE),0,VLOOKUP(H8,PointTable,I$3,TRUE)),0)</f>
        <v>303</v>
      </c>
      <c r="J8" s="23" t="s">
        <v>8</v>
      </c>
      <c r="K8" s="24">
        <f>IF(OR('[2]Men''s Epée'!$A$3=1,'Men''s Epée'!$AH$3=TRUE),IF(OR(J8&gt;=33,ISNUMBER(J8)=FALSE),0,VLOOKUP(J8,PointTable,K$3,TRUE)),0)</f>
        <v>0</v>
      </c>
      <c r="L8" s="23">
        <v>14</v>
      </c>
      <c r="M8" s="24">
        <f>IF(OR('[2]Men''s Epée'!$A$3=1,'Men''s Epée'!$AI$3=TRUE),IF(OR(L8&gt;=33,ISNUMBER(L8)=FALSE),0,VLOOKUP(L8,PointTable,M$3,TRUE)),0)</f>
        <v>302</v>
      </c>
      <c r="N8" s="23">
        <v>10</v>
      </c>
      <c r="O8" s="24">
        <f>IF(OR('[2]Men''s Epée'!$A$3=1,'Men''s Epée'!$AJ$3=TRUE),IF(OR(N8&gt;=33,ISNUMBER(N8)=FALSE),0,VLOOKUP(N8,PointTable,O$3,TRUE)),0)</f>
        <v>320</v>
      </c>
      <c r="P8" s="4">
        <f t="shared" si="1"/>
        <v>7</v>
      </c>
      <c r="Q8" s="5">
        <f>IF(OR('[2]Men's Epée'!$A$3=1,'[2]Men's Epée'!$U$3=TRUE),IF(OR(P8&gt;='Men''s Epée'!$A$3,ISNUMBER(P8)=FALSE),0,VLOOKUP(P8,PointTable,Q$3,TRUE)),0)</f>
        <v>715</v>
      </c>
      <c r="R8" s="4">
        <f>VLOOKUP($C8,'[2]Men''s Saber'!$C$4:$U$100,R$1-2,FALSE)</f>
        <v>7</v>
      </c>
      <c r="S8" s="4">
        <f t="shared" si="2"/>
        <v>17</v>
      </c>
      <c r="T8" s="5">
        <f>IF(OR('[2]Men's Epée'!$A$3=1,'[2]Men's Epée'!$V$3=TRUE),IF(OR(S8&gt;='Men''s Epée'!$A$3,ISNUMBER(S8)=FALSE),0,VLOOKUP(S8,PointTable,T$3,TRUE)),0)</f>
        <v>415</v>
      </c>
      <c r="U8" s="4">
        <f>VLOOKUP($C8,'[2]Men''s Saber'!$C$4:$U$100,U$1-2,FALSE)</f>
        <v>17</v>
      </c>
      <c r="V8" s="4">
        <f t="shared" si="3"/>
        <v>38.33</v>
      </c>
      <c r="W8" s="5">
        <f>IF(OR('[2]Men's Epée'!$A$3=1,'[2]Men's Epée'!$W$3=TRUE),IF(OR(V8&gt;='Men''s Epée'!$A$3,ISNUMBER(V8)=FALSE),0,VLOOKUP(V8,PointTable,W$3,TRUE)),0)</f>
        <v>245</v>
      </c>
      <c r="X8" s="4">
        <f>VLOOKUP($C8,'[2]Men''s Saber'!$C$4:$U$100,X$1-2,FALSE)</f>
        <v>38.33</v>
      </c>
      <c r="Y8" s="4">
        <f t="shared" si="4"/>
        <v>6</v>
      </c>
      <c r="Z8" s="5">
        <f>IF(OR(Y8&gt;='Men''s Epée'!$A$3,ISNUMBER(Y8)=FALSE),0,VLOOKUP(Y8,PointTable,Z$3,TRUE))</f>
        <v>695</v>
      </c>
      <c r="AA8" s="4">
        <f>VLOOKUP($C8,'[2]Men''s Saber'!$C$4:$U$100,AA$1-2,FALSE)</f>
        <v>6</v>
      </c>
      <c r="AB8" s="52">
        <v>-1104</v>
      </c>
      <c r="AE8" s="54"/>
      <c r="AG8" s="25">
        <f t="shared" si="5"/>
        <v>303</v>
      </c>
      <c r="AH8" s="25">
        <f t="shared" si="6"/>
        <v>0</v>
      </c>
      <c r="AI8" s="25">
        <f t="shared" si="7"/>
        <v>302</v>
      </c>
      <c r="AJ8" s="25">
        <f t="shared" si="8"/>
        <v>320</v>
      </c>
      <c r="AK8" s="25">
        <f t="shared" si="9"/>
        <v>715</v>
      </c>
      <c r="AL8" s="25">
        <f t="shared" si="10"/>
        <v>415</v>
      </c>
      <c r="AM8" s="25">
        <f t="shared" si="11"/>
        <v>245</v>
      </c>
      <c r="AN8" s="25">
        <f t="shared" si="12"/>
        <v>695</v>
      </c>
      <c r="AO8" s="25">
        <f>IF(OR('[2]Men''s Epée'!$A$3=1,AB8&gt;0),ABS(AB8),0)</f>
        <v>1104</v>
      </c>
      <c r="AP8" s="25">
        <f>IF(OR('[2]Men''s Epée'!$A$3=1,AC8&gt;0),ABS(AC8),0)</f>
        <v>0</v>
      </c>
      <c r="AQ8" s="25">
        <f>IF(OR('[2]Men''s Epée'!$A$3=1,AD8&gt;0),ABS(AD8),0)</f>
        <v>0</v>
      </c>
      <c r="AR8" s="25">
        <f>IF(OR('[2]Men''s Epée'!$A$3=1,AE8&gt;0),ABS(AE8),0)</f>
        <v>0</v>
      </c>
      <c r="AT8" s="25">
        <f>IF('Men''s Epée'!AG$3=TRUE,I8,0)</f>
        <v>303</v>
      </c>
      <c r="AU8" s="25">
        <f>IF('Men''s Epée'!AH$3=TRUE,K8,0)</f>
        <v>0</v>
      </c>
      <c r="AV8" s="25">
        <f>IF('Men''s Epée'!AI$3=TRUE,M8,0)</f>
        <v>0</v>
      </c>
      <c r="AW8" s="25">
        <f>IF('Men''s Epée'!AJ$3=TRUE,O8,0)</f>
        <v>0</v>
      </c>
      <c r="AX8" s="25">
        <f>IF('[2]Men''s Epée'!$U$3=TRUE,Q8,0)</f>
        <v>0</v>
      </c>
      <c r="AY8" s="25">
        <f>IF('[2]Men''s Epée'!$V$3=TRUE,T8,0)</f>
        <v>0</v>
      </c>
      <c r="AZ8" s="25">
        <f>IF('[2]Men''s Epée'!$W$3=TRUE,W8,0)</f>
        <v>0</v>
      </c>
      <c r="BA8" s="25">
        <f t="shared" si="13"/>
        <v>695</v>
      </c>
      <c r="BB8" s="55">
        <f t="shared" si="16"/>
        <v>0</v>
      </c>
      <c r="BC8" s="55">
        <f t="shared" si="17"/>
        <v>0</v>
      </c>
      <c r="BD8" s="55">
        <f t="shared" si="18"/>
        <v>0</v>
      </c>
      <c r="BE8" s="55">
        <f t="shared" si="19"/>
        <v>0</v>
      </c>
      <c r="BF8" s="25">
        <f t="shared" si="14"/>
        <v>998</v>
      </c>
    </row>
    <row r="9" spans="1:58" ht="13.5" customHeight="1">
      <c r="A9" s="19" t="str">
        <f t="shared" si="0"/>
        <v>6</v>
      </c>
      <c r="B9" s="19">
        <f t="shared" si="20"/>
      </c>
      <c r="C9" s="37" t="s">
        <v>124</v>
      </c>
      <c r="D9" s="25">
        <v>1984</v>
      </c>
      <c r="E9" s="21">
        <f>ROUND(F9+IF('[2]Men''s Epée'!$A$3=1,G9,0)+LARGE($AG9:$AR9,1)+LARGE($AG9:$AR9,2)+LARGE($AG9:$AR9,3)+LARGE($AG9:$AR9,4),0)</f>
        <v>3093</v>
      </c>
      <c r="F9" s="22"/>
      <c r="G9" s="23">
        <v>828</v>
      </c>
      <c r="H9" s="23">
        <v>1</v>
      </c>
      <c r="I9" s="24">
        <f>IF(OR('[2]Men''s Epée'!$A$3=1,'Men''s Epée'!$AG$3=TRUE),IF(OR(H9&gt;=33,ISNUMBER(H9)=FALSE),0,VLOOKUP(H9,PointTable,I$3,TRUE)),0)</f>
        <v>600</v>
      </c>
      <c r="J9" s="23">
        <v>5</v>
      </c>
      <c r="K9" s="24">
        <f>IF(OR('[2]Men''s Epée'!$A$3=1,'Men''s Epée'!$AH$3=TRUE),IF(OR(J9&gt;=33,ISNUMBER(J9)=FALSE),0,VLOOKUP(J9,PointTable,K$3,TRUE)),0)</f>
        <v>420</v>
      </c>
      <c r="L9" s="23">
        <v>6.5</v>
      </c>
      <c r="M9" s="24">
        <f>IF(OR('[2]Men''s Epée'!$A$3=1,'Men''s Epée'!$AI$3=TRUE),IF(OR(L9&gt;=33,ISNUMBER(L9)=FALSE),0,VLOOKUP(L9,PointTable,M$3,TRUE)),0)</f>
        <v>415.5</v>
      </c>
      <c r="N9" s="23">
        <v>3</v>
      </c>
      <c r="O9" s="24">
        <f>IF(OR('[2]Men''s Epée'!$A$3=1,'Men''s Epée'!$AJ$3=TRUE),IF(OR(N9&gt;=33,ISNUMBER(N9)=FALSE),0,VLOOKUP(N9,PointTable,O$3,TRUE)),0)</f>
        <v>510</v>
      </c>
      <c r="P9" s="4">
        <f t="shared" si="1"/>
        <v>23</v>
      </c>
      <c r="Q9" s="5">
        <f>IF(OR('[2]Men's Epée'!$A$3=1,'[2]Men's Epée'!$U$3=TRUE),IF(OR(P9&gt;='Men''s Epée'!$A$3,ISNUMBER(P9)=FALSE),0,VLOOKUP(P9,PointTable,Q$3,TRUE)),0)</f>
        <v>385</v>
      </c>
      <c r="R9" s="4">
        <f>VLOOKUP($C9,'[2]Men''s Saber'!$C$4:$U$100,R$1-2,FALSE)</f>
        <v>23</v>
      </c>
      <c r="S9" s="4">
        <f t="shared" si="2"/>
        <v>28</v>
      </c>
      <c r="T9" s="5">
        <f>IF(OR('[2]Men's Epée'!$A$3=1,'[2]Men's Epée'!$V$3=TRUE),IF(OR(S9&gt;='Men''s Epée'!$A$3,ISNUMBER(S9)=FALSE),0,VLOOKUP(S9,PointTable,T$3,TRUE)),0)</f>
        <v>300</v>
      </c>
      <c r="U9" s="4">
        <f>VLOOKUP($C9,'[2]Men''s Saber'!$C$4:$U$100,U$1-2,FALSE)</f>
        <v>28</v>
      </c>
      <c r="V9" s="4">
        <f t="shared" si="3"/>
        <v>6</v>
      </c>
      <c r="W9" s="5">
        <f>IF(OR('[2]Men's Epée'!$A$3=1,'[2]Men's Epée'!$W$3=TRUE),IF(OR(V9&gt;='Men''s Epée'!$A$3,ISNUMBER(V9)=FALSE),0,VLOOKUP(V9,PointTable,W$3,TRUE)),0)</f>
        <v>735</v>
      </c>
      <c r="X9" s="4">
        <f>VLOOKUP($C9,'[2]Men''s Saber'!$C$4:$U$100,X$1-2,FALSE)</f>
        <v>6</v>
      </c>
      <c r="Y9" s="4">
        <f t="shared" si="4"/>
        <v>18</v>
      </c>
      <c r="Z9" s="5">
        <f>IF(OR(Y9&gt;='Men''s Epée'!$A$3,ISNUMBER(Y9)=FALSE),0,VLOOKUP(Y9,PointTable,Z$3,TRUE))</f>
        <v>348</v>
      </c>
      <c r="AA9" s="4">
        <f>VLOOKUP($C9,'[2]Men''s Saber'!$C$4:$U$100,AA$1-2,FALSE)</f>
        <v>18</v>
      </c>
      <c r="AB9" s="52"/>
      <c r="AE9" s="54"/>
      <c r="AG9" s="25">
        <f t="shared" si="5"/>
        <v>600</v>
      </c>
      <c r="AH9" s="25">
        <f t="shared" si="6"/>
        <v>420</v>
      </c>
      <c r="AI9" s="25">
        <f t="shared" si="7"/>
        <v>415.5</v>
      </c>
      <c r="AJ9" s="25">
        <f t="shared" si="8"/>
        <v>510</v>
      </c>
      <c r="AK9" s="25">
        <f t="shared" si="9"/>
        <v>385</v>
      </c>
      <c r="AL9" s="25">
        <f t="shared" si="10"/>
        <v>300</v>
      </c>
      <c r="AM9" s="25">
        <f t="shared" si="11"/>
        <v>735</v>
      </c>
      <c r="AN9" s="25">
        <f t="shared" si="12"/>
        <v>348</v>
      </c>
      <c r="AO9" s="25">
        <f>IF(OR('[2]Men''s Epée'!$A$3=1,AB9&gt;0),ABS(AB9),0)</f>
        <v>0</v>
      </c>
      <c r="AP9" s="25">
        <f>IF(OR('[2]Men''s Epée'!$A$3=1,AC9&gt;0),ABS(AC9),0)</f>
        <v>0</v>
      </c>
      <c r="AQ9" s="25">
        <f>IF(OR('[2]Men''s Epée'!$A$3=1,AD9&gt;0),ABS(AD9),0)</f>
        <v>0</v>
      </c>
      <c r="AR9" s="25">
        <f>IF(OR('[2]Men''s Epée'!$A$3=1,AE9&gt;0),ABS(AE9),0)</f>
        <v>0</v>
      </c>
      <c r="AT9" s="25">
        <f>IF('Men''s Epée'!AG$3=TRUE,I9,0)</f>
        <v>600</v>
      </c>
      <c r="AU9" s="25">
        <f>IF('Men''s Epée'!AH$3=TRUE,K9,0)</f>
        <v>0</v>
      </c>
      <c r="AV9" s="25">
        <f>IF('Men''s Epée'!AI$3=TRUE,M9,0)</f>
        <v>0</v>
      </c>
      <c r="AW9" s="25">
        <f>IF('Men''s Epée'!AJ$3=TRUE,O9,0)</f>
        <v>0</v>
      </c>
      <c r="AX9" s="25">
        <f>IF('[2]Men''s Epée'!$U$3=TRUE,Q9,0)</f>
        <v>0</v>
      </c>
      <c r="AY9" s="25">
        <f>IF('[2]Men''s Epée'!$V$3=TRUE,T9,0)</f>
        <v>0</v>
      </c>
      <c r="AZ9" s="25">
        <f>IF('[2]Men''s Epée'!$W$3=TRUE,W9,0)</f>
        <v>0</v>
      </c>
      <c r="BA9" s="25">
        <f t="shared" si="13"/>
        <v>348</v>
      </c>
      <c r="BB9" s="55">
        <f t="shared" si="16"/>
        <v>0</v>
      </c>
      <c r="BC9" s="55">
        <f t="shared" si="17"/>
        <v>0</v>
      </c>
      <c r="BD9" s="55">
        <f t="shared" si="18"/>
        <v>0</v>
      </c>
      <c r="BE9" s="55">
        <f t="shared" si="19"/>
        <v>0</v>
      </c>
      <c r="BF9" s="25">
        <f t="shared" si="14"/>
        <v>948</v>
      </c>
    </row>
    <row r="10" spans="1:58" ht="13.5" customHeight="1">
      <c r="A10" s="19" t="str">
        <f t="shared" si="0"/>
        <v>7</v>
      </c>
      <c r="B10" s="19" t="str">
        <f t="shared" si="20"/>
        <v>#</v>
      </c>
      <c r="C10" s="35" t="s">
        <v>111</v>
      </c>
      <c r="D10" s="30">
        <v>1985</v>
      </c>
      <c r="E10" s="21">
        <f>ROUND(F10+IF('[2]Men''s Epée'!$A$3=1,G10,0)+LARGE($AG10:$AR10,1)+LARGE($AG10:$AR10,2)+LARGE($AG10:$AR10,3)+LARGE($AG10:$AR10,4),0)</f>
        <v>2645</v>
      </c>
      <c r="F10" s="22"/>
      <c r="G10" s="23">
        <v>420</v>
      </c>
      <c r="H10" s="23">
        <v>3</v>
      </c>
      <c r="I10" s="24">
        <f>IF(OR('[2]Men''s Epée'!$A$3=1,'Men''s Epée'!$AG$3=TRUE),IF(OR(H10&gt;=33,ISNUMBER(H10)=FALSE),0,VLOOKUP(H10,PointTable,I$3,TRUE)),0)</f>
        <v>510</v>
      </c>
      <c r="J10" s="23">
        <v>17.5</v>
      </c>
      <c r="K10" s="24">
        <f>IF(OR('[2]Men''s Epée'!$A$3=1,'Men''s Epée'!$AH$3=TRUE),IF(OR(J10&gt;=33,ISNUMBER(J10)=FALSE),0,VLOOKUP(J10,PointTable,K$3,TRUE)),0)</f>
        <v>209.5</v>
      </c>
      <c r="L10" s="23">
        <v>18</v>
      </c>
      <c r="M10" s="24">
        <f>IF(OR('[2]Men''s Epée'!$A$3=1,'Men''s Epée'!$AI$3=TRUE),IF(OR(L10&gt;=33,ISNUMBER(L10)=FALSE),0,VLOOKUP(L10,PointTable,M$3,TRUE)),0)</f>
        <v>209</v>
      </c>
      <c r="N10" s="23">
        <v>9</v>
      </c>
      <c r="O10" s="24">
        <f>IF(OR('[2]Men''s Epée'!$A$3=1,'Men''s Epée'!$AJ$3=TRUE),IF(OR(N10&gt;=33,ISNUMBER(N10)=FALSE),0,VLOOKUP(N10,PointTable,O$3,TRUE)),0)</f>
        <v>321</v>
      </c>
      <c r="P10" s="4">
        <f t="shared" si="1"/>
        <v>16</v>
      </c>
      <c r="Q10" s="5">
        <f>IF(OR('[2]Men's Epée'!$A$3=1,'[2]Men's Epée'!$U$3=TRUE),IF(OR(P10&gt;='Men''s Epée'!$A$3,ISNUMBER(P10)=FALSE),0,VLOOKUP(P10,PointTable,Q$3,TRUE)),0)</f>
        <v>480</v>
      </c>
      <c r="R10" s="4">
        <f>VLOOKUP($C10,'[2]Men''s Saber'!$C$4:$U$100,R$1-2,FALSE)</f>
        <v>16</v>
      </c>
      <c r="S10" s="4">
        <f t="shared" si="2"/>
        <v>15</v>
      </c>
      <c r="T10" s="5">
        <f>IF(OR('[2]Men's Epée'!$A$3=1,'[2]Men's Epée'!$V$3=TRUE),IF(OR(S10&gt;='Men''s Epée'!$A$3,ISNUMBER(S10)=FALSE),0,VLOOKUP(S10,PointTable,T$3,TRUE)),0)</f>
        <v>495</v>
      </c>
      <c r="U10" s="4">
        <f>VLOOKUP($C10,'[2]Men''s Saber'!$C$4:$U$100,U$1-2,FALSE)</f>
        <v>15</v>
      </c>
      <c r="V10" s="4">
        <f t="shared" si="3"/>
        <v>12</v>
      </c>
      <c r="W10" s="5">
        <f>IF(OR('[2]Men's Epée'!$A$3=1,'[2]Men's Epée'!$W$3=TRUE),IF(OR(V10&gt;='Men''s Epée'!$A$3,ISNUMBER(V10)=FALSE),0,VLOOKUP(V10,PointTable,W$3,TRUE)),0)</f>
        <v>575</v>
      </c>
      <c r="X10" s="4">
        <f>VLOOKUP($C10,'[2]Men''s Saber'!$C$4:$U$100,X$1-2,FALSE)</f>
        <v>12</v>
      </c>
      <c r="Y10" s="4">
        <f t="shared" si="4"/>
        <v>14</v>
      </c>
      <c r="Z10" s="5">
        <f>IF(OR(Y10&gt;='Men''s Epée'!$A$3,ISNUMBER(Y10)=FALSE),0,VLOOKUP(Y10,PointTable,Z$3,TRUE))</f>
        <v>504</v>
      </c>
      <c r="AA10" s="4">
        <f>VLOOKUP($C10,'[2]Men''s Saber'!$C$4:$U$100,AA$1-2,FALSE)</f>
        <v>14</v>
      </c>
      <c r="AB10" s="52">
        <v>-636</v>
      </c>
      <c r="AE10" s="54"/>
      <c r="AG10" s="25">
        <f t="shared" si="5"/>
        <v>510</v>
      </c>
      <c r="AH10" s="25">
        <f t="shared" si="6"/>
        <v>209.5</v>
      </c>
      <c r="AI10" s="25">
        <f t="shared" si="7"/>
        <v>209</v>
      </c>
      <c r="AJ10" s="25">
        <f t="shared" si="8"/>
        <v>321</v>
      </c>
      <c r="AK10" s="25">
        <f t="shared" si="9"/>
        <v>480</v>
      </c>
      <c r="AL10" s="25">
        <f t="shared" si="10"/>
        <v>495</v>
      </c>
      <c r="AM10" s="25">
        <f t="shared" si="11"/>
        <v>575</v>
      </c>
      <c r="AN10" s="25">
        <f t="shared" si="12"/>
        <v>504</v>
      </c>
      <c r="AO10" s="25">
        <f>IF(OR('[2]Men''s Epée'!$A$3=1,AB10&gt;0),ABS(AB10),0)</f>
        <v>636</v>
      </c>
      <c r="AP10" s="25">
        <f>IF(OR('[2]Men''s Epée'!$A$3=1,AC10&gt;0),ABS(AC10),0)</f>
        <v>0</v>
      </c>
      <c r="AQ10" s="25">
        <f>IF(OR('[2]Men''s Epée'!$A$3=1,AD10&gt;0),ABS(AD10),0)</f>
        <v>0</v>
      </c>
      <c r="AR10" s="25">
        <f>IF(OR('[2]Men''s Epée'!$A$3=1,AE10&gt;0),ABS(AE10),0)</f>
        <v>0</v>
      </c>
      <c r="AT10" s="25">
        <f>IF('Men''s Epée'!AG$3=TRUE,I10,0)</f>
        <v>510</v>
      </c>
      <c r="AU10" s="25">
        <f>IF('Men''s Epée'!AH$3=TRUE,K10,0)</f>
        <v>0</v>
      </c>
      <c r="AV10" s="25">
        <f>IF('Men''s Epée'!AI$3=TRUE,M10,0)</f>
        <v>0</v>
      </c>
      <c r="AW10" s="25">
        <f>IF('Men''s Epée'!AJ$3=TRUE,O10,0)</f>
        <v>0</v>
      </c>
      <c r="AX10" s="25">
        <f>IF('[2]Men''s Epée'!$U$3=TRUE,Q10,0)</f>
        <v>0</v>
      </c>
      <c r="AY10" s="25">
        <f>IF('[2]Men''s Epée'!$V$3=TRUE,T10,0)</f>
        <v>0</v>
      </c>
      <c r="AZ10" s="25">
        <f>IF('[2]Men''s Epée'!$W$3=TRUE,W10,0)</f>
        <v>0</v>
      </c>
      <c r="BA10" s="25">
        <f t="shared" si="13"/>
        <v>504</v>
      </c>
      <c r="BB10" s="55">
        <f t="shared" si="16"/>
        <v>0</v>
      </c>
      <c r="BC10" s="55">
        <f t="shared" si="17"/>
        <v>0</v>
      </c>
      <c r="BD10" s="55">
        <f t="shared" si="18"/>
        <v>0</v>
      </c>
      <c r="BE10" s="55">
        <f t="shared" si="19"/>
        <v>0</v>
      </c>
      <c r="BF10" s="25">
        <f t="shared" si="14"/>
        <v>1014</v>
      </c>
    </row>
    <row r="11" spans="1:58" ht="13.5" customHeight="1">
      <c r="A11" s="19" t="str">
        <f t="shared" si="0"/>
        <v>8</v>
      </c>
      <c r="B11" s="19">
        <f t="shared" si="20"/>
      </c>
      <c r="C11" s="37" t="s">
        <v>23</v>
      </c>
      <c r="D11" s="25">
        <v>1984</v>
      </c>
      <c r="E11" s="21">
        <f>ROUND(F11+IF('[2]Men''s Epée'!$A$3=1,G11,0)+LARGE($AG11:$AR11,1)+LARGE($AG11:$AR11,2)+LARGE($AG11:$AR11,3)+LARGE($AG11:$AR11,4),0)</f>
        <v>2619</v>
      </c>
      <c r="F11" s="22"/>
      <c r="G11" s="23">
        <v>1068</v>
      </c>
      <c r="H11" s="23">
        <v>9</v>
      </c>
      <c r="I11" s="24">
        <f>IF(OR('[2]Men''s Epée'!$A$3=1,'Men''s Epée'!$AG$3=TRUE),IF(OR(H11&gt;=33,ISNUMBER(H11)=FALSE),0,VLOOKUP(H11,PointTable,I$3,TRUE)),0)</f>
        <v>321</v>
      </c>
      <c r="J11" s="23" t="s">
        <v>8</v>
      </c>
      <c r="K11" s="24">
        <f>IF(OR('[2]Men''s Epée'!$A$3=1,'Men''s Epée'!$AH$3=TRUE),IF(OR(J11&gt;=33,ISNUMBER(J11)=FALSE),0,VLOOKUP(J11,PointTable,K$3,TRUE)),0)</f>
        <v>0</v>
      </c>
      <c r="L11" s="23">
        <v>8</v>
      </c>
      <c r="M11" s="24">
        <f>IF(OR('[2]Men''s Epée'!$A$3=1,'Men''s Epée'!$AI$3=TRUE),IF(OR(L11&gt;=33,ISNUMBER(L11)=FALSE),0,VLOOKUP(L11,PointTable,M$3,TRUE)),0)</f>
        <v>411</v>
      </c>
      <c r="N11" s="23">
        <v>7</v>
      </c>
      <c r="O11" s="24">
        <f>IF(OR('[2]Men''s Epée'!$A$3=1,'Men''s Epée'!$AJ$3=TRUE),IF(OR(N11&gt;=33,ISNUMBER(N11)=FALSE),0,VLOOKUP(N11,PointTable,O$3,TRUE)),0)</f>
        <v>414</v>
      </c>
      <c r="P11" s="4">
        <f t="shared" si="1"/>
        <v>37</v>
      </c>
      <c r="Q11" s="5">
        <f>IF(OR('[2]Men's Epée'!$A$3=1,'[2]Men's Epée'!$U$3=TRUE),IF(OR(P11&gt;='Men''s Epée'!$A$3,ISNUMBER(P11)=FALSE),0,VLOOKUP(P11,PointTable,Q$3,TRUE)),0)</f>
        <v>255</v>
      </c>
      <c r="R11" s="4">
        <f>VLOOKUP($C11,'[2]Men''s Saber'!$C$4:$U$100,R$1-2,FALSE)</f>
        <v>37</v>
      </c>
      <c r="S11" s="4">
        <f aca="true" t="shared" si="21" ref="S11:S51">IF(ISERROR(U11),"np",U11)</f>
        <v>46</v>
      </c>
      <c r="T11" s="5">
        <f>IF(OR('[2]Men's Epée'!$A$3=1,'[2]Men's Epée'!$V$3=TRUE),IF(OR(S11&gt;='Men''s Epée'!$A$3,ISNUMBER(S11)=FALSE),0,VLOOKUP(S11,PointTable,T$3,TRUE)),0)</f>
        <v>210</v>
      </c>
      <c r="U11" s="4">
        <f>VLOOKUP($C11,'[2]Men''s Saber'!$C$4:$U$100,U$1-2,FALSE)</f>
        <v>46</v>
      </c>
      <c r="V11" s="4">
        <f aca="true" t="shared" si="22" ref="V11:V51">IF(ISERROR(X11),"np",X11)</f>
        <v>19</v>
      </c>
      <c r="W11" s="5">
        <f>IF(OR('[2]Men's Epée'!$A$3=1,'[2]Men's Epée'!$W$3=TRUE),IF(OR(V11&gt;='Men''s Epée'!$A$3,ISNUMBER(V11)=FALSE),0,VLOOKUP(V11,PointTable,W$3,TRUE)),0)</f>
        <v>405</v>
      </c>
      <c r="X11" s="4">
        <f>VLOOKUP($C11,'[2]Men''s Saber'!$C$4:$U$100,X$1-2,FALSE)</f>
        <v>19</v>
      </c>
      <c r="Y11" s="4" t="str">
        <f aca="true" t="shared" si="23" ref="Y11:Y51">IF(ISERROR(AA11),"np",AA11)</f>
        <v>np</v>
      </c>
      <c r="Z11" s="5">
        <f>IF(OR(Y11&gt;='Men''s Epée'!$A$3,ISNUMBER(Y11)=FALSE),0,VLOOKUP(Y11,PointTable,Z$3,TRUE))</f>
        <v>0</v>
      </c>
      <c r="AA11" s="4" t="str">
        <f>VLOOKUP($C11,'[2]Men''s Saber'!$C$4:$U$100,AA$1-2,FALSE)</f>
        <v>np</v>
      </c>
      <c r="AB11" s="52"/>
      <c r="AE11" s="54"/>
      <c r="AG11" s="25">
        <f t="shared" si="5"/>
        <v>321</v>
      </c>
      <c r="AH11" s="25">
        <f t="shared" si="6"/>
        <v>0</v>
      </c>
      <c r="AI11" s="25">
        <f t="shared" si="7"/>
        <v>411</v>
      </c>
      <c r="AJ11" s="25">
        <f t="shared" si="8"/>
        <v>414</v>
      </c>
      <c r="AK11" s="25">
        <f t="shared" si="9"/>
        <v>255</v>
      </c>
      <c r="AL11" s="25">
        <f t="shared" si="10"/>
        <v>210</v>
      </c>
      <c r="AM11" s="25">
        <f t="shared" si="11"/>
        <v>405</v>
      </c>
      <c r="AN11" s="25">
        <f t="shared" si="12"/>
        <v>0</v>
      </c>
      <c r="AO11" s="25">
        <f>IF(OR('[2]Men''s Epée'!$A$3=1,AB11&gt;0),ABS(AB11),0)</f>
        <v>0</v>
      </c>
      <c r="AP11" s="25">
        <f>IF(OR('[2]Men''s Epée'!$A$3=1,AC11&gt;0),ABS(AC11),0)</f>
        <v>0</v>
      </c>
      <c r="AQ11" s="25">
        <f>IF(OR('[2]Men''s Epée'!$A$3=1,AD11&gt;0),ABS(AD11),0)</f>
        <v>0</v>
      </c>
      <c r="AR11" s="25">
        <f>IF(OR('[2]Men''s Epée'!$A$3=1,AE11&gt;0),ABS(AE11),0)</f>
        <v>0</v>
      </c>
      <c r="AT11" s="25">
        <f>IF('Men''s Epée'!AG$3=TRUE,I11,0)</f>
        <v>321</v>
      </c>
      <c r="AU11" s="25">
        <f>IF('Men''s Epée'!AH$3=TRUE,K11,0)</f>
        <v>0</v>
      </c>
      <c r="AV11" s="25">
        <f>IF('Men''s Epée'!AI$3=TRUE,M11,0)</f>
        <v>0</v>
      </c>
      <c r="AW11" s="25">
        <f>IF('Men''s Epée'!AJ$3=TRUE,O11,0)</f>
        <v>0</v>
      </c>
      <c r="AX11" s="25">
        <f>IF('[2]Men''s Epée'!$U$3=TRUE,Q11,0)</f>
        <v>0</v>
      </c>
      <c r="AY11" s="25">
        <f>IF('[2]Men''s Epée'!$V$3=TRUE,T11,0)</f>
        <v>0</v>
      </c>
      <c r="AZ11" s="25">
        <f>IF('[2]Men''s Epée'!$W$3=TRUE,W11,0)</f>
        <v>0</v>
      </c>
      <c r="BA11" s="25">
        <f t="shared" si="13"/>
        <v>0</v>
      </c>
      <c r="BB11" s="55">
        <f t="shared" si="16"/>
        <v>0</v>
      </c>
      <c r="BC11" s="55">
        <f t="shared" si="17"/>
        <v>0</v>
      </c>
      <c r="BD11" s="55">
        <f t="shared" si="18"/>
        <v>0</v>
      </c>
      <c r="BE11" s="55">
        <f t="shared" si="19"/>
        <v>0</v>
      </c>
      <c r="BF11" s="25">
        <f t="shared" si="14"/>
        <v>321</v>
      </c>
    </row>
    <row r="12" spans="1:58" ht="13.5" customHeight="1">
      <c r="A12" s="19" t="str">
        <f t="shared" si="0"/>
        <v>9</v>
      </c>
      <c r="B12" s="19">
        <f t="shared" si="20"/>
      </c>
      <c r="C12" s="37" t="s">
        <v>77</v>
      </c>
      <c r="D12" s="25">
        <v>1984</v>
      </c>
      <c r="E12" s="21">
        <f>ROUND(F12+IF('[2]Men''s Epée'!$A$3=1,G12,0)+LARGE($AG12:$AR12,1)+LARGE($AG12:$AR12,2)+LARGE($AG12:$AR12,3)+LARGE($AG12:$AR12,4),0)</f>
        <v>2599</v>
      </c>
      <c r="F12" s="22"/>
      <c r="G12" s="23">
        <v>636</v>
      </c>
      <c r="H12" s="23">
        <v>12</v>
      </c>
      <c r="I12" s="24">
        <f>IF(OR('[2]Men''s Epée'!$A$3=1,'Men''s Epée'!$AG$3=TRUE),IF(OR(H12&gt;=33,ISNUMBER(H12)=FALSE),0,VLOOKUP(H12,PointTable,I$3,TRUE)),0)</f>
        <v>318</v>
      </c>
      <c r="J12" s="23">
        <v>17.5</v>
      </c>
      <c r="K12" s="24">
        <f>IF(OR('[2]Men''s Epée'!$A$3=1,'Men''s Epée'!$AH$3=TRUE),IF(OR(J12&gt;=33,ISNUMBER(J12)=FALSE),0,VLOOKUP(J12,PointTable,K$3,TRUE)),0)</f>
        <v>209.5</v>
      </c>
      <c r="L12" s="23">
        <v>9</v>
      </c>
      <c r="M12" s="24">
        <f>IF(OR('[2]Men''s Epée'!$A$3=1,'Men''s Epée'!$AI$3=TRUE),IF(OR(L12&gt;=33,ISNUMBER(L12)=FALSE),0,VLOOKUP(L12,PointTable,M$3,TRUE)),0)</f>
        <v>321</v>
      </c>
      <c r="N12" s="23">
        <v>5</v>
      </c>
      <c r="O12" s="24">
        <f>IF(OR('[2]Men''s Epée'!$A$3=1,'Men''s Epée'!$AJ$3=TRUE),IF(OR(N12&gt;=33,ISNUMBER(N12)=FALSE),0,VLOOKUP(N12,PointTable,O$3,TRUE)),0)</f>
        <v>420</v>
      </c>
      <c r="P12" s="4">
        <f t="shared" si="1"/>
        <v>33.33</v>
      </c>
      <c r="Q12" s="5">
        <f>IF(OR('[2]Men's Epée'!$A$3=1,'[2]Men's Epée'!$U$3=TRUE),IF(OR(P12&gt;='Men''s Epée'!$A$3,ISNUMBER(P12)=FALSE),0,VLOOKUP(P12,PointTable,Q$3,TRUE)),0)</f>
        <v>270</v>
      </c>
      <c r="R12" s="4">
        <f>VLOOKUP($C12,'[2]Men''s Saber'!$C$4:$U$100,R$1-2,FALSE)</f>
        <v>33.33</v>
      </c>
      <c r="S12" s="4" t="str">
        <f aca="true" t="shared" si="24" ref="S12:S17">IF(ISERROR(U12),"np",U12)</f>
        <v>np</v>
      </c>
      <c r="T12" s="5">
        <f>IF(OR('[2]Men's Epée'!$A$3=1,'[2]Men's Epée'!$V$3=TRUE),IF(OR(S12&gt;='Men''s Epée'!$A$3,ISNUMBER(S12)=FALSE),0,VLOOKUP(S12,PointTable,T$3,TRUE)),0)</f>
        <v>0</v>
      </c>
      <c r="U12" s="4" t="str">
        <f>VLOOKUP($C12,'[2]Men''s Saber'!$C$4:$U$100,U$1-2,FALSE)</f>
        <v>np</v>
      </c>
      <c r="V12" s="4">
        <f aca="true" t="shared" si="25" ref="V12:V17">IF(ISERROR(X12),"np",X12)</f>
        <v>20</v>
      </c>
      <c r="W12" s="5">
        <f>IF(OR('[2]Men's Epée'!$A$3=1,'[2]Men's Epée'!$W$3=TRUE),IF(OR(V12&gt;='Men''s Epée'!$A$3,ISNUMBER(V12)=FALSE),0,VLOOKUP(V12,PointTable,W$3,TRUE)),0)</f>
        <v>400</v>
      </c>
      <c r="X12" s="4">
        <f>VLOOKUP($C12,'[2]Men''s Saber'!$C$4:$U$100,X$1-2,FALSE)</f>
        <v>20</v>
      </c>
      <c r="Y12" s="4" t="str">
        <f aca="true" t="shared" si="26" ref="Y12:Y17">IF(ISERROR(AA12),"np",AA12)</f>
        <v>np</v>
      </c>
      <c r="Z12" s="5">
        <f>IF(OR(Y12&gt;='Men''s Epée'!$A$3,ISNUMBER(Y12)=FALSE),0,VLOOKUP(Y12,PointTable,Z$3,TRUE))</f>
        <v>0</v>
      </c>
      <c r="AA12" s="4" t="str">
        <f>VLOOKUP($C12,'[2]Men''s Saber'!$C$4:$U$100,AA$1-2,FALSE)</f>
        <v>np</v>
      </c>
      <c r="AB12" s="52">
        <v>-822</v>
      </c>
      <c r="AE12" s="54"/>
      <c r="AG12" s="25">
        <f t="shared" si="5"/>
        <v>318</v>
      </c>
      <c r="AH12" s="25">
        <f t="shared" si="6"/>
        <v>209.5</v>
      </c>
      <c r="AI12" s="25">
        <f t="shared" si="7"/>
        <v>321</v>
      </c>
      <c r="AJ12" s="25">
        <f t="shared" si="8"/>
        <v>420</v>
      </c>
      <c r="AK12" s="25">
        <f t="shared" si="9"/>
        <v>270</v>
      </c>
      <c r="AL12" s="25">
        <f t="shared" si="10"/>
        <v>0</v>
      </c>
      <c r="AM12" s="25">
        <f t="shared" si="11"/>
        <v>400</v>
      </c>
      <c r="AN12" s="25">
        <f t="shared" si="12"/>
        <v>0</v>
      </c>
      <c r="AO12" s="25">
        <f>IF(OR('[2]Men''s Epée'!$A$3=1,AB12&gt;0),ABS(AB12),0)</f>
        <v>822</v>
      </c>
      <c r="AP12" s="25">
        <f>IF(OR('[2]Men''s Epée'!$A$3=1,AC12&gt;0),ABS(AC12),0)</f>
        <v>0</v>
      </c>
      <c r="AQ12" s="25">
        <f>IF(OR('[2]Men''s Epée'!$A$3=1,AD12&gt;0),ABS(AD12),0)</f>
        <v>0</v>
      </c>
      <c r="AR12" s="25">
        <f>IF(OR('[2]Men''s Epée'!$A$3=1,AE12&gt;0),ABS(AE12),0)</f>
        <v>0</v>
      </c>
      <c r="AT12" s="25">
        <f>IF('Men''s Epée'!AG$3=TRUE,I12,0)</f>
        <v>318</v>
      </c>
      <c r="AU12" s="25">
        <f>IF('Men''s Epée'!AH$3=TRUE,K12,0)</f>
        <v>0</v>
      </c>
      <c r="AV12" s="25">
        <f>IF('Men''s Epée'!AI$3=TRUE,M12,0)</f>
        <v>0</v>
      </c>
      <c r="AW12" s="25">
        <f>IF('Men''s Epée'!AJ$3=TRUE,O12,0)</f>
        <v>0</v>
      </c>
      <c r="AX12" s="25">
        <f>IF('[2]Men''s Epée'!$U$3=TRUE,Q12,0)</f>
        <v>0</v>
      </c>
      <c r="AY12" s="25">
        <f>IF('[2]Men''s Epée'!$V$3=TRUE,T12,0)</f>
        <v>0</v>
      </c>
      <c r="AZ12" s="25">
        <f>IF('[2]Men''s Epée'!$W$3=TRUE,W12,0)</f>
        <v>0</v>
      </c>
      <c r="BA12" s="25">
        <f t="shared" si="13"/>
        <v>0</v>
      </c>
      <c r="BB12" s="55">
        <f t="shared" si="16"/>
        <v>0</v>
      </c>
      <c r="BC12" s="55">
        <f t="shared" si="17"/>
        <v>0</v>
      </c>
      <c r="BD12" s="55">
        <f t="shared" si="18"/>
        <v>0</v>
      </c>
      <c r="BE12" s="55">
        <f t="shared" si="19"/>
        <v>0</v>
      </c>
      <c r="BF12" s="25">
        <f t="shared" si="14"/>
        <v>318</v>
      </c>
    </row>
    <row r="13" spans="1:58" ht="13.5" customHeight="1">
      <c r="A13" s="19" t="str">
        <f t="shared" si="0"/>
        <v>10</v>
      </c>
      <c r="B13" s="19" t="str">
        <f t="shared" si="20"/>
        <v>#</v>
      </c>
      <c r="C13" s="37" t="s">
        <v>27</v>
      </c>
      <c r="D13" s="25">
        <v>1985</v>
      </c>
      <c r="E13" s="21">
        <f>ROUND(F13+IF('[2]Men''s Epée'!$A$3=1,G13,0)+LARGE($AG13:$AR13,1)+LARGE($AG13:$AR13,2)+LARGE($AG13:$AR13,3)+LARGE($AG13:$AR13,4),0)</f>
        <v>2412</v>
      </c>
      <c r="F13" s="22"/>
      <c r="G13" s="23">
        <v>354</v>
      </c>
      <c r="H13" s="23">
        <v>6</v>
      </c>
      <c r="I13" s="24">
        <f>IF(OR('[2]Men''s Epée'!$A$3=1,'Men''s Epée'!$AG$3=TRUE),IF(OR(H13&gt;=33,ISNUMBER(H13)=FALSE),0,VLOOKUP(H13,PointTable,I$3,TRUE)),0)</f>
        <v>417</v>
      </c>
      <c r="J13" s="23">
        <v>12</v>
      </c>
      <c r="K13" s="24">
        <f>IF(OR('[2]Men''s Epée'!$A$3=1,'Men''s Epée'!$AH$3=TRUE),IF(OR(J13&gt;=33,ISNUMBER(J13)=FALSE),0,VLOOKUP(J13,PointTable,K$3,TRUE)),0)</f>
        <v>318</v>
      </c>
      <c r="L13" s="23">
        <v>13</v>
      </c>
      <c r="M13" s="24">
        <f>IF(OR('[2]Men''s Epée'!$A$3=1,'Men''s Epée'!$AI$3=TRUE),IF(OR(L13&gt;=33,ISNUMBER(L13)=FALSE),0,VLOOKUP(L13,PointTable,M$3,TRUE)),0)</f>
        <v>303</v>
      </c>
      <c r="N13" s="23" t="s">
        <v>8</v>
      </c>
      <c r="O13" s="24">
        <f>IF(OR('[2]Men''s Epée'!$A$3=1,'Men''s Epée'!$AJ$3=TRUE),IF(OR(N13&gt;=33,ISNUMBER(N13)=FALSE),0,VLOOKUP(N13,PointTable,O$3,TRUE)),0)</f>
        <v>0</v>
      </c>
      <c r="P13" s="4" t="str">
        <f t="shared" si="1"/>
        <v>np</v>
      </c>
      <c r="Q13" s="5">
        <f>IF(OR('[2]Men's Epée'!$A$3=1,'[2]Men's Epée'!$U$3=TRUE),IF(OR(P13&gt;='Men''s Epée'!$A$3,ISNUMBER(P13)=FALSE),0,VLOOKUP(P13,PointTable,Q$3,TRUE)),0)</f>
        <v>0</v>
      </c>
      <c r="R13" s="4" t="e">
        <f>VLOOKUP($C13,'[2]Men''s Saber'!$C$4:$U$100,R$1-2,FALSE)</f>
        <v>#N/A</v>
      </c>
      <c r="S13" s="4" t="str">
        <f t="shared" si="24"/>
        <v>np</v>
      </c>
      <c r="T13" s="5">
        <f>IF(OR('[2]Men's Epée'!$A$3=1,'[2]Men's Epée'!$V$3=TRUE),IF(OR(S13&gt;='Men''s Epée'!$A$3,ISNUMBER(S13)=FALSE),0,VLOOKUP(S13,PointTable,T$3,TRUE)),0)</f>
        <v>0</v>
      </c>
      <c r="U13" s="4" t="e">
        <f>VLOOKUP($C13,'[2]Men''s Saber'!$C$4:$U$100,U$1-2,FALSE)</f>
        <v>#N/A</v>
      </c>
      <c r="V13" s="4" t="str">
        <f t="shared" si="25"/>
        <v>np</v>
      </c>
      <c r="W13" s="5">
        <f>IF(OR('[2]Men's Epée'!$A$3=1,'[2]Men's Epée'!$W$3=TRUE),IF(OR(V13&gt;='Men''s Epée'!$A$3,ISNUMBER(V13)=FALSE),0,VLOOKUP(V13,PointTable,W$3,TRUE)),0)</f>
        <v>0</v>
      </c>
      <c r="X13" s="4" t="e">
        <f>VLOOKUP($C13,'[2]Men''s Saber'!$C$4:$U$100,X$1-2,FALSE)</f>
        <v>#N/A</v>
      </c>
      <c r="Y13" s="4" t="str">
        <f t="shared" si="26"/>
        <v>np</v>
      </c>
      <c r="Z13" s="5">
        <f>IF(OR(Y13&gt;='Men''s Epée'!$A$3,ISNUMBER(Y13)=FALSE),0,VLOOKUP(Y13,PointTable,Z$3,TRUE))</f>
        <v>0</v>
      </c>
      <c r="AA13" s="4" t="e">
        <f>VLOOKUP($C13,'[2]Men''s Saber'!$C$4:$U$100,AA$1-2,FALSE)</f>
        <v>#N/A</v>
      </c>
      <c r="AB13" s="52">
        <v>-1020</v>
      </c>
      <c r="AE13" s="54"/>
      <c r="AG13" s="25">
        <f t="shared" si="5"/>
        <v>417</v>
      </c>
      <c r="AH13" s="25">
        <f t="shared" si="6"/>
        <v>318</v>
      </c>
      <c r="AI13" s="25">
        <f t="shared" si="7"/>
        <v>303</v>
      </c>
      <c r="AJ13" s="25">
        <f t="shared" si="8"/>
        <v>0</v>
      </c>
      <c r="AK13" s="25">
        <f t="shared" si="9"/>
        <v>0</v>
      </c>
      <c r="AL13" s="25">
        <f t="shared" si="10"/>
        <v>0</v>
      </c>
      <c r="AM13" s="25">
        <f t="shared" si="11"/>
        <v>0</v>
      </c>
      <c r="AN13" s="25">
        <f t="shared" si="12"/>
        <v>0</v>
      </c>
      <c r="AO13" s="25">
        <f>IF(OR('[2]Men''s Epée'!$A$3=1,AB13&gt;0),ABS(AB13),0)</f>
        <v>1020</v>
      </c>
      <c r="AP13" s="25">
        <f>IF(OR('[2]Men''s Epée'!$A$3=1,AC13&gt;0),ABS(AC13),0)</f>
        <v>0</v>
      </c>
      <c r="AQ13" s="25">
        <f>IF(OR('[2]Men''s Epée'!$A$3=1,AD13&gt;0),ABS(AD13),0)</f>
        <v>0</v>
      </c>
      <c r="AR13" s="25">
        <f>IF(OR('[2]Men''s Epée'!$A$3=1,AE13&gt;0),ABS(AE13),0)</f>
        <v>0</v>
      </c>
      <c r="AT13" s="25">
        <f>IF('Men''s Epée'!AG$3=TRUE,I13,0)</f>
        <v>417</v>
      </c>
      <c r="AU13" s="25">
        <f>IF('Men''s Epée'!AH$3=TRUE,K13,0)</f>
        <v>0</v>
      </c>
      <c r="AV13" s="25">
        <f>IF('Men''s Epée'!AI$3=TRUE,M13,0)</f>
        <v>0</v>
      </c>
      <c r="AW13" s="25">
        <f>IF('Men''s Epée'!AJ$3=TRUE,O13,0)</f>
        <v>0</v>
      </c>
      <c r="AX13" s="25">
        <f>IF('[2]Men''s Epée'!$U$3=TRUE,Q13,0)</f>
        <v>0</v>
      </c>
      <c r="AY13" s="25">
        <f>IF('[2]Men''s Epée'!$V$3=TRUE,T13,0)</f>
        <v>0</v>
      </c>
      <c r="AZ13" s="25">
        <f>IF('[2]Men''s Epée'!$W$3=TRUE,W13,0)</f>
        <v>0</v>
      </c>
      <c r="BA13" s="25">
        <f t="shared" si="13"/>
        <v>0</v>
      </c>
      <c r="BB13" s="55">
        <f t="shared" si="16"/>
        <v>0</v>
      </c>
      <c r="BC13" s="55">
        <f t="shared" si="17"/>
        <v>0</v>
      </c>
      <c r="BD13" s="55">
        <f t="shared" si="18"/>
        <v>0</v>
      </c>
      <c r="BE13" s="55">
        <f t="shared" si="19"/>
        <v>0</v>
      </c>
      <c r="BF13" s="25">
        <f t="shared" si="14"/>
        <v>417</v>
      </c>
    </row>
    <row r="14" spans="1:58" ht="13.5" customHeight="1">
      <c r="A14" s="19" t="str">
        <f t="shared" si="0"/>
        <v>11</v>
      </c>
      <c r="B14" s="19">
        <f t="shared" si="20"/>
      </c>
      <c r="C14" s="37" t="s">
        <v>21</v>
      </c>
      <c r="D14" s="25">
        <v>1982</v>
      </c>
      <c r="E14" s="21">
        <f>ROUND(F14+IF('[2]Men''s Epée'!$A$3=1,G14,0)+LARGE($AG14:$AR14,1)+LARGE($AG14:$AR14,2)+LARGE($AG14:$AR14,3)+LARGE($AG14:$AR14,4),0)</f>
        <v>2095</v>
      </c>
      <c r="F14" s="22"/>
      <c r="G14" s="23">
        <v>330</v>
      </c>
      <c r="H14" s="23">
        <v>3</v>
      </c>
      <c r="I14" s="24">
        <f>IF(OR('[2]Men''s Epée'!$A$3=1,'Men''s Epée'!$AG$3=TRUE),IF(OR(H14&gt;=33,ISNUMBER(H14)=FALSE),0,VLOOKUP(H14,PointTable,I$3,TRUE)),0)</f>
        <v>510</v>
      </c>
      <c r="J14" s="23">
        <v>3</v>
      </c>
      <c r="K14" s="24">
        <f>IF(OR('[2]Men''s Epée'!$A$3=1,'Men''s Epée'!$AH$3=TRUE),IF(OR(J14&gt;=33,ISNUMBER(J14)=FALSE),0,VLOOKUP(J14,PointTable,K$3,TRUE)),0)</f>
        <v>510</v>
      </c>
      <c r="L14" s="23">
        <v>25</v>
      </c>
      <c r="M14" s="24">
        <f>IF(OR('[2]Men''s Epée'!$A$3=1,'Men''s Epée'!$AI$3=TRUE),IF(OR(L14&gt;=33,ISNUMBER(L14)=FALSE),0,VLOOKUP(L14,PointTable,M$3,TRUE)),0)</f>
        <v>172</v>
      </c>
      <c r="N14" s="23" t="s">
        <v>8</v>
      </c>
      <c r="O14" s="24">
        <f>IF(OR('[2]Men''s Epée'!$A$3=1,'Men''s Epée'!$AJ$3=TRUE),IF(OR(N14&gt;=33,ISNUMBER(N14)=FALSE),0,VLOOKUP(N14,PointTable,O$3,TRUE)),0)</f>
        <v>0</v>
      </c>
      <c r="P14" s="4">
        <f t="shared" si="1"/>
        <v>45</v>
      </c>
      <c r="Q14" s="5">
        <f>IF(OR('[2]Men's Epée'!$A$3=1,'[2]Men's Epée'!$U$3=TRUE),IF(OR(P14&gt;='Men''s Epée'!$A$3,ISNUMBER(P14)=FALSE),0,VLOOKUP(P14,PointTable,Q$3,TRUE)),0)</f>
        <v>215</v>
      </c>
      <c r="R14" s="4">
        <f>VLOOKUP($C14,'[2]Men''s Saber'!$C$4:$U$100,R$1-2,FALSE)</f>
        <v>45</v>
      </c>
      <c r="S14" s="4">
        <f t="shared" si="24"/>
        <v>20</v>
      </c>
      <c r="T14" s="5">
        <f>IF(OR('[2]Men's Epée'!$A$3=1,'[2]Men's Epée'!$V$3=TRUE),IF(OR(S14&gt;='Men''s Epée'!$A$3,ISNUMBER(S14)=FALSE),0,VLOOKUP(S14,PointTable,T$3,TRUE)),0)</f>
        <v>400</v>
      </c>
      <c r="U14" s="4">
        <f>VLOOKUP($C14,'[2]Men''s Saber'!$C$4:$U$100,U$1-2,FALSE)</f>
        <v>20</v>
      </c>
      <c r="V14" s="4" t="str">
        <f t="shared" si="25"/>
        <v>np</v>
      </c>
      <c r="W14" s="5">
        <f>IF(OR('[2]Men's Epée'!$A$3=1,'[2]Men's Epée'!$W$3=TRUE),IF(OR(V14&gt;='Men''s Epée'!$A$3,ISNUMBER(V14)=FALSE),0,VLOOKUP(V14,PointTable,W$3,TRUE)),0)</f>
        <v>0</v>
      </c>
      <c r="X14" s="4" t="str">
        <f>VLOOKUP($C14,'[2]Men''s Saber'!$C$4:$U$100,X$1-2,FALSE)</f>
        <v>np</v>
      </c>
      <c r="Y14" s="4">
        <f t="shared" si="26"/>
        <v>19.5</v>
      </c>
      <c r="Z14" s="5">
        <f>IF(OR(Y14&gt;='Men''s Epée'!$A$3,ISNUMBER(Y14)=FALSE),0,VLOOKUP(Y14,PointTable,Z$3,TRUE))</f>
        <v>345</v>
      </c>
      <c r="AA14" s="4">
        <f>VLOOKUP($C14,'[2]Men''s Saber'!$C$4:$U$100,AA$1-2,FALSE)</f>
        <v>19.5</v>
      </c>
      <c r="AB14" s="52"/>
      <c r="AE14" s="54"/>
      <c r="AG14" s="25">
        <f t="shared" si="5"/>
        <v>510</v>
      </c>
      <c r="AH14" s="25">
        <f t="shared" si="6"/>
        <v>510</v>
      </c>
      <c r="AI14" s="25">
        <f t="shared" si="7"/>
        <v>172</v>
      </c>
      <c r="AJ14" s="25">
        <f t="shared" si="8"/>
        <v>0</v>
      </c>
      <c r="AK14" s="25">
        <f t="shared" si="9"/>
        <v>215</v>
      </c>
      <c r="AL14" s="25">
        <f t="shared" si="10"/>
        <v>400</v>
      </c>
      <c r="AM14" s="25">
        <f t="shared" si="11"/>
        <v>0</v>
      </c>
      <c r="AN14" s="25">
        <f t="shared" si="12"/>
        <v>345</v>
      </c>
      <c r="AO14" s="25">
        <f>IF(OR('[2]Men''s Epée'!$A$3=1,AB14&gt;0),ABS(AB14),0)</f>
        <v>0</v>
      </c>
      <c r="AP14" s="25">
        <f>IF(OR('[2]Men''s Epée'!$A$3=1,AC14&gt;0),ABS(AC14),0)</f>
        <v>0</v>
      </c>
      <c r="AQ14" s="25">
        <f>IF(OR('[2]Men''s Epée'!$A$3=1,AD14&gt;0),ABS(AD14),0)</f>
        <v>0</v>
      </c>
      <c r="AR14" s="25">
        <f>IF(OR('[2]Men''s Epée'!$A$3=1,AE14&gt;0),ABS(AE14),0)</f>
        <v>0</v>
      </c>
      <c r="AT14" s="25">
        <f>IF('Men''s Epée'!AG$3=TRUE,I14,0)</f>
        <v>510</v>
      </c>
      <c r="AU14" s="25">
        <f>IF('Men''s Epée'!AH$3=TRUE,K14,0)</f>
        <v>0</v>
      </c>
      <c r="AV14" s="25">
        <f>IF('Men''s Epée'!AI$3=TRUE,M14,0)</f>
        <v>0</v>
      </c>
      <c r="AW14" s="25">
        <f>IF('Men''s Epée'!AJ$3=TRUE,O14,0)</f>
        <v>0</v>
      </c>
      <c r="AX14" s="25">
        <f>IF('[2]Men''s Epée'!$U$3=TRUE,Q14,0)</f>
        <v>0</v>
      </c>
      <c r="AY14" s="25">
        <f>IF('[2]Men''s Epée'!$V$3=TRUE,T14,0)</f>
        <v>0</v>
      </c>
      <c r="AZ14" s="25">
        <f>IF('[2]Men''s Epée'!$W$3=TRUE,W14,0)</f>
        <v>0</v>
      </c>
      <c r="BA14" s="25">
        <f t="shared" si="13"/>
        <v>345</v>
      </c>
      <c r="BB14" s="55">
        <f t="shared" si="16"/>
        <v>0</v>
      </c>
      <c r="BC14" s="55">
        <f t="shared" si="17"/>
        <v>0</v>
      </c>
      <c r="BD14" s="55">
        <f t="shared" si="18"/>
        <v>0</v>
      </c>
      <c r="BE14" s="55">
        <f t="shared" si="19"/>
        <v>0</v>
      </c>
      <c r="BF14" s="25">
        <f t="shared" si="14"/>
        <v>855</v>
      </c>
    </row>
    <row r="15" spans="1:58" ht="13.5" customHeight="1">
      <c r="A15" s="19" t="str">
        <f t="shared" si="0"/>
        <v>12</v>
      </c>
      <c r="B15" s="19">
        <f t="shared" si="20"/>
      </c>
      <c r="C15" s="37" t="s">
        <v>73</v>
      </c>
      <c r="D15" s="25">
        <v>1984</v>
      </c>
      <c r="E15" s="21">
        <f>ROUND(F15+IF('[2]Men''s Epée'!$A$3=1,G15,0)+LARGE($AG15:$AR15,1)+LARGE($AG15:$AR15,2)+LARGE($AG15:$AR15,3)+LARGE($AG15:$AR15,4),0)</f>
        <v>2093</v>
      </c>
      <c r="F15" s="22"/>
      <c r="G15" s="23"/>
      <c r="H15" s="23">
        <v>8</v>
      </c>
      <c r="I15" s="24">
        <f>IF(OR('[2]Men''s Epée'!$A$3=1,'Men''s Epée'!$AG$3=TRUE),IF(OR(H15&gt;=33,ISNUMBER(H15)=FALSE),0,VLOOKUP(H15,PointTable,I$3,TRUE)),0)</f>
        <v>411</v>
      </c>
      <c r="J15" s="23">
        <v>3</v>
      </c>
      <c r="K15" s="24">
        <f>IF(OR('[2]Men''s Epée'!$A$3=1,'Men''s Epée'!$AH$3=TRUE),IF(OR(J15&gt;=33,ISNUMBER(J15)=FALSE),0,VLOOKUP(J15,PointTable,K$3,TRUE)),0)</f>
        <v>510</v>
      </c>
      <c r="L15" s="23">
        <v>19</v>
      </c>
      <c r="M15" s="24">
        <f>IF(OR('[2]Men''s Epée'!$A$3=1,'Men''s Epée'!$AI$3=TRUE),IF(OR(L15&gt;=33,ISNUMBER(L15)=FALSE),0,VLOOKUP(L15,PointTable,M$3,TRUE)),0)</f>
        <v>208</v>
      </c>
      <c r="N15" s="23">
        <v>6</v>
      </c>
      <c r="O15" s="24">
        <f>IF(OR('[2]Men''s Epée'!$A$3=1,'Men''s Epée'!$AJ$3=TRUE),IF(OR(N15&gt;=33,ISNUMBER(N15)=FALSE),0,VLOOKUP(N15,PointTable,O$3,TRUE)),0)</f>
        <v>417</v>
      </c>
      <c r="P15" s="4">
        <f t="shared" si="1"/>
        <v>28</v>
      </c>
      <c r="Q15" s="5">
        <f>IF(OR('[2]Men's Epée'!$A$3=1,'[2]Men's Epée'!$U$3=TRUE),IF(OR(P15&gt;='Men''s Epée'!$A$3,ISNUMBER(P15)=FALSE),0,VLOOKUP(P15,PointTable,Q$3,TRUE)),0)</f>
        <v>300</v>
      </c>
      <c r="R15" s="4">
        <f>VLOOKUP($C15,'[2]Men''s Saber'!$C$4:$U$100,R$1-2,FALSE)</f>
        <v>28</v>
      </c>
      <c r="S15" s="4">
        <f t="shared" si="24"/>
        <v>18</v>
      </c>
      <c r="T15" s="5">
        <f>IF(OR('[2]Men's Epée'!$A$3=1,'[2]Men's Epée'!$V$3=TRUE),IF(OR(S15&gt;='Men''s Epée'!$A$3,ISNUMBER(S15)=FALSE),0,VLOOKUP(S15,PointTable,T$3,TRUE)),0)</f>
        <v>410</v>
      </c>
      <c r="U15" s="4">
        <f>VLOOKUP($C15,'[2]Men''s Saber'!$C$4:$U$100,U$1-2,FALSE)</f>
        <v>18</v>
      </c>
      <c r="V15" s="4">
        <f t="shared" si="25"/>
        <v>5</v>
      </c>
      <c r="W15" s="5">
        <f>IF(OR('[2]Men's Epée'!$A$3=1,'[2]Men's Epée'!$W$3=TRUE),IF(OR(V15&gt;='Men''s Epée'!$A$3,ISNUMBER(V15)=FALSE),0,VLOOKUP(V15,PointTable,W$3,TRUE)),0)</f>
        <v>755</v>
      </c>
      <c r="X15" s="4">
        <f>VLOOKUP($C15,'[2]Men''s Saber'!$C$4:$U$100,X$1-2,FALSE)</f>
        <v>5</v>
      </c>
      <c r="Y15" s="4">
        <f t="shared" si="26"/>
        <v>22</v>
      </c>
      <c r="Z15" s="5">
        <f>IF(OR(Y15&gt;='Men''s Epée'!$A$3,ISNUMBER(Y15)=FALSE),0,VLOOKUP(Y15,PointTable,Z$3,TRUE))</f>
        <v>340</v>
      </c>
      <c r="AA15" s="4">
        <f>VLOOKUP($C15,'[2]Men''s Saber'!$C$4:$U$100,AA$1-2,FALSE)</f>
        <v>22</v>
      </c>
      <c r="AB15" s="52"/>
      <c r="AE15" s="54"/>
      <c r="AG15" s="25">
        <f t="shared" si="5"/>
        <v>411</v>
      </c>
      <c r="AH15" s="25">
        <f t="shared" si="6"/>
        <v>510</v>
      </c>
      <c r="AI15" s="25">
        <f t="shared" si="7"/>
        <v>208</v>
      </c>
      <c r="AJ15" s="25">
        <f t="shared" si="8"/>
        <v>417</v>
      </c>
      <c r="AK15" s="25">
        <f t="shared" si="9"/>
        <v>300</v>
      </c>
      <c r="AL15" s="25">
        <f t="shared" si="10"/>
        <v>410</v>
      </c>
      <c r="AM15" s="25">
        <f t="shared" si="11"/>
        <v>755</v>
      </c>
      <c r="AN15" s="25">
        <f t="shared" si="12"/>
        <v>340</v>
      </c>
      <c r="AO15" s="25">
        <f>IF(OR('[2]Men''s Epée'!$A$3=1,AB15&gt;0),ABS(AB15),0)</f>
        <v>0</v>
      </c>
      <c r="AP15" s="25">
        <f>IF(OR('[2]Men''s Epée'!$A$3=1,AC15&gt;0),ABS(AC15),0)</f>
        <v>0</v>
      </c>
      <c r="AQ15" s="25">
        <f>IF(OR('[2]Men''s Epée'!$A$3=1,AD15&gt;0),ABS(AD15),0)</f>
        <v>0</v>
      </c>
      <c r="AR15" s="25">
        <f>IF(OR('[2]Men''s Epée'!$A$3=1,AE15&gt;0),ABS(AE15),0)</f>
        <v>0</v>
      </c>
      <c r="AT15" s="25">
        <f>IF('Men''s Epée'!AG$3=TRUE,I15,0)</f>
        <v>411</v>
      </c>
      <c r="AU15" s="25">
        <f>IF('Men''s Epée'!AH$3=TRUE,K15,0)</f>
        <v>0</v>
      </c>
      <c r="AV15" s="25">
        <f>IF('Men''s Epée'!AI$3=TRUE,M15,0)</f>
        <v>0</v>
      </c>
      <c r="AW15" s="25">
        <f>IF('Men''s Epée'!AJ$3=TRUE,O15,0)</f>
        <v>0</v>
      </c>
      <c r="AX15" s="25">
        <f>IF('[2]Men''s Epée'!$U$3=TRUE,Q15,0)</f>
        <v>0</v>
      </c>
      <c r="AY15" s="25">
        <f>IF('[2]Men''s Epée'!$V$3=TRUE,T15,0)</f>
        <v>0</v>
      </c>
      <c r="AZ15" s="25">
        <f>IF('[2]Men''s Epée'!$W$3=TRUE,W15,0)</f>
        <v>0</v>
      </c>
      <c r="BA15" s="25">
        <f t="shared" si="13"/>
        <v>340</v>
      </c>
      <c r="BB15" s="55">
        <f t="shared" si="16"/>
        <v>0</v>
      </c>
      <c r="BC15" s="55">
        <f t="shared" si="17"/>
        <v>0</v>
      </c>
      <c r="BD15" s="55">
        <f t="shared" si="18"/>
        <v>0</v>
      </c>
      <c r="BE15" s="55">
        <f t="shared" si="19"/>
        <v>0</v>
      </c>
      <c r="BF15" s="25">
        <f t="shared" si="14"/>
        <v>751</v>
      </c>
    </row>
    <row r="16" spans="1:58" ht="13.5" customHeight="1">
      <c r="A16" s="19" t="str">
        <f t="shared" si="0"/>
        <v>13</v>
      </c>
      <c r="B16" s="19">
        <f t="shared" si="20"/>
      </c>
      <c r="C16" s="37" t="s">
        <v>92</v>
      </c>
      <c r="D16" s="25">
        <v>1982</v>
      </c>
      <c r="E16" s="21">
        <f>ROUND(F16+IF('[2]Men''s Epée'!$A$3=1,G16,0)+LARGE($AG16:$AR16,1)+LARGE($AG16:$AR16,2)+LARGE($AG16:$AR16,3)+LARGE($AG16:$AR16,4),0)</f>
        <v>1714</v>
      </c>
      <c r="F16" s="22"/>
      <c r="G16" s="23"/>
      <c r="H16" s="23">
        <v>11</v>
      </c>
      <c r="I16" s="24">
        <f>IF(OR('[2]Men''s Epée'!$A$3=1,'Men''s Epée'!$AG$3=TRUE),IF(OR(H16&gt;=33,ISNUMBER(H16)=FALSE),0,VLOOKUP(H16,PointTable,I$3,TRUE)),0)</f>
        <v>319</v>
      </c>
      <c r="J16" s="23" t="s">
        <v>8</v>
      </c>
      <c r="K16" s="24">
        <f>IF(OR('[2]Men''s Epée'!$A$3=1,'Men''s Epée'!$AH$3=TRUE),IF(OR(J16&gt;=33,ISNUMBER(J16)=FALSE),0,VLOOKUP(J16,PointTable,K$3,TRUE)),0)</f>
        <v>0</v>
      </c>
      <c r="L16" s="23">
        <v>1</v>
      </c>
      <c r="M16" s="24">
        <f>IF(OR('[2]Men''s Epée'!$A$3=1,'Men''s Epée'!$AI$3=TRUE),IF(OR(L16&gt;=33,ISNUMBER(L16)=FALSE),0,VLOOKUP(L16,PointTable,M$3,TRUE)),0)</f>
        <v>600</v>
      </c>
      <c r="N16" s="23">
        <v>18</v>
      </c>
      <c r="O16" s="24">
        <f>IF(OR('[2]Men''s Epée'!$A$3=1,'Men''s Epée'!$AJ$3=TRUE),IF(OR(N16&gt;=33,ISNUMBER(N16)=FALSE),0,VLOOKUP(N16,PointTable,O$3,TRUE)),0)</f>
        <v>209</v>
      </c>
      <c r="P16" s="4">
        <f t="shared" si="1"/>
        <v>33.33</v>
      </c>
      <c r="Q16" s="5">
        <f>IF(OR('[2]Men's Epée'!$A$3=1,'[2]Men's Epée'!$U$3=TRUE),IF(OR(P16&gt;='Men''s Epée'!$A$3,ISNUMBER(P16)=FALSE),0,VLOOKUP(P16,PointTable,Q$3,TRUE)),0)</f>
        <v>270</v>
      </c>
      <c r="R16" s="4">
        <f>VLOOKUP($C16,'[2]Men''s Saber'!$C$4:$U$100,R$1-2,FALSE)</f>
        <v>33.33</v>
      </c>
      <c r="S16" s="4">
        <f t="shared" si="24"/>
        <v>23</v>
      </c>
      <c r="T16" s="5">
        <f>IF(OR('[2]Men's Epée'!$A$3=1,'[2]Men's Epée'!$V$3=TRUE),IF(OR(S16&gt;='Men''s Epée'!$A$3,ISNUMBER(S16)=FALSE),0,VLOOKUP(S16,PointTable,T$3,TRUE)),0)</f>
        <v>385</v>
      </c>
      <c r="U16" s="4">
        <f>VLOOKUP($C16,'[2]Men''s Saber'!$C$4:$U$100,U$1-2,FALSE)</f>
        <v>23</v>
      </c>
      <c r="V16" s="4">
        <f t="shared" si="25"/>
        <v>18</v>
      </c>
      <c r="W16" s="5">
        <f>IF(OR('[2]Men's Epée'!$A$3=1,'[2]Men's Epée'!$W$3=TRUE),IF(OR(V16&gt;='Men''s Epée'!$A$3,ISNUMBER(V16)=FALSE),0,VLOOKUP(V16,PointTable,W$3,TRUE)),0)</f>
        <v>410</v>
      </c>
      <c r="X16" s="4">
        <f>VLOOKUP($C16,'[2]Men''s Saber'!$C$4:$U$100,X$1-2,FALSE)</f>
        <v>18</v>
      </c>
      <c r="Y16" s="4" t="str">
        <f t="shared" si="26"/>
        <v>np</v>
      </c>
      <c r="Z16" s="5">
        <f>IF(OR(Y16&gt;='Men''s Epée'!$A$3,ISNUMBER(Y16)=FALSE),0,VLOOKUP(Y16,PointTable,Z$3,TRUE))</f>
        <v>0</v>
      </c>
      <c r="AA16" s="4" t="str">
        <f>VLOOKUP($C16,'[2]Men''s Saber'!$C$4:$U$100,AA$1-2,FALSE)</f>
        <v>np</v>
      </c>
      <c r="AB16" s="52"/>
      <c r="AE16" s="54"/>
      <c r="AG16" s="25">
        <f t="shared" si="5"/>
        <v>319</v>
      </c>
      <c r="AH16" s="25">
        <f t="shared" si="6"/>
        <v>0</v>
      </c>
      <c r="AI16" s="25">
        <f t="shared" si="7"/>
        <v>600</v>
      </c>
      <c r="AJ16" s="25">
        <f t="shared" si="8"/>
        <v>209</v>
      </c>
      <c r="AK16" s="25">
        <f t="shared" si="9"/>
        <v>270</v>
      </c>
      <c r="AL16" s="25">
        <f t="shared" si="10"/>
        <v>385</v>
      </c>
      <c r="AM16" s="25">
        <f t="shared" si="11"/>
        <v>410</v>
      </c>
      <c r="AN16" s="25">
        <f t="shared" si="12"/>
        <v>0</v>
      </c>
      <c r="AO16" s="25">
        <f>IF(OR('[2]Men''s Epée'!$A$3=1,AB16&gt;0),ABS(AB16),0)</f>
        <v>0</v>
      </c>
      <c r="AP16" s="25">
        <f>IF(OR('[2]Men''s Epée'!$A$3=1,AC16&gt;0),ABS(AC16),0)</f>
        <v>0</v>
      </c>
      <c r="AQ16" s="25">
        <f>IF(OR('[2]Men''s Epée'!$A$3=1,AD16&gt;0),ABS(AD16),0)</f>
        <v>0</v>
      </c>
      <c r="AR16" s="25">
        <f>IF(OR('[2]Men''s Epée'!$A$3=1,AE16&gt;0),ABS(AE16),0)</f>
        <v>0</v>
      </c>
      <c r="AT16" s="25">
        <f>IF('Men''s Epée'!AG$3=TRUE,I16,0)</f>
        <v>319</v>
      </c>
      <c r="AU16" s="25">
        <f>IF('Men''s Epée'!AH$3=TRUE,K16,0)</f>
        <v>0</v>
      </c>
      <c r="AV16" s="25">
        <f>IF('Men''s Epée'!AI$3=TRUE,M16,0)</f>
        <v>0</v>
      </c>
      <c r="AW16" s="25">
        <f>IF('Men''s Epée'!AJ$3=TRUE,O16,0)</f>
        <v>0</v>
      </c>
      <c r="AX16" s="25">
        <f>IF('[2]Men''s Epée'!$U$3=TRUE,Q16,0)</f>
        <v>0</v>
      </c>
      <c r="AY16" s="25">
        <f>IF('[2]Men''s Epée'!$V$3=TRUE,T16,0)</f>
        <v>0</v>
      </c>
      <c r="AZ16" s="25">
        <f>IF('[2]Men''s Epée'!$W$3=TRUE,W16,0)</f>
        <v>0</v>
      </c>
      <c r="BA16" s="25">
        <f t="shared" si="13"/>
        <v>0</v>
      </c>
      <c r="BB16" s="55">
        <f t="shared" si="16"/>
        <v>0</v>
      </c>
      <c r="BC16" s="55">
        <f t="shared" si="17"/>
        <v>0</v>
      </c>
      <c r="BD16" s="55">
        <f t="shared" si="18"/>
        <v>0</v>
      </c>
      <c r="BE16" s="55">
        <f t="shared" si="19"/>
        <v>0</v>
      </c>
      <c r="BF16" s="25">
        <f t="shared" si="14"/>
        <v>319</v>
      </c>
    </row>
    <row r="17" spans="1:58" ht="13.5" customHeight="1">
      <c r="A17" s="19" t="str">
        <f t="shared" si="0"/>
        <v>14</v>
      </c>
      <c r="B17" s="19" t="str">
        <f t="shared" si="20"/>
        <v>#</v>
      </c>
      <c r="C17" s="37" t="s">
        <v>119</v>
      </c>
      <c r="D17" s="25">
        <v>1985</v>
      </c>
      <c r="E17" s="21">
        <f>ROUND(F17+IF('[2]Men''s Epée'!$A$3=1,G17,0)+LARGE($AG17:$AR17,1)+LARGE($AG17:$AR17,2)+LARGE($AG17:$AR17,3)+LARGE($AG17:$AR17,4),0)</f>
        <v>1701</v>
      </c>
      <c r="F17" s="22"/>
      <c r="G17" s="23"/>
      <c r="H17" s="23">
        <v>16</v>
      </c>
      <c r="I17" s="24">
        <f>IF(OR('[2]Men''s Epée'!$A$3=1,'Men''s Epée'!$AG$3=TRUE),IF(OR(H17&gt;=33,ISNUMBER(H17)=FALSE),0,VLOOKUP(H17,PointTable,I$3,TRUE)),0)</f>
        <v>300</v>
      </c>
      <c r="J17" s="23">
        <v>21</v>
      </c>
      <c r="K17" s="24">
        <f>IF(OR('[2]Men''s Epée'!$A$3=1,'Men''s Epée'!$AH$3=TRUE),IF(OR(J17&gt;=33,ISNUMBER(J17)=FALSE),0,VLOOKUP(J17,PointTable,K$3,TRUE)),0)</f>
        <v>206</v>
      </c>
      <c r="L17" s="23">
        <v>28</v>
      </c>
      <c r="M17" s="24">
        <f>IF(OR('[2]Men''s Epée'!$A$3=1,'Men''s Epée'!$AI$3=TRUE),IF(OR(L17&gt;=33,ISNUMBER(L17)=FALSE),0,VLOOKUP(L17,PointTable,M$3,TRUE)),0)</f>
        <v>169</v>
      </c>
      <c r="N17" s="23">
        <v>3</v>
      </c>
      <c r="O17" s="24">
        <f>IF(OR('[2]Men''s Epée'!$A$3=1,'Men''s Epée'!$AJ$3=TRUE),IF(OR(N17&gt;=33,ISNUMBER(N17)=FALSE),0,VLOOKUP(N17,PointTable,O$3,TRUE)),0)</f>
        <v>510</v>
      </c>
      <c r="P17" s="4" t="str">
        <f>IF(ISERROR(R17),"np",R17)</f>
        <v>np</v>
      </c>
      <c r="Q17" s="5">
        <f>IF(OR('[2]Men's Epée'!$A$3=1,'[2]Men's Epée'!$U$3=TRUE),IF(OR(P17&gt;='Men''s Epée'!$A$3,ISNUMBER(P17)=FALSE),0,VLOOKUP(P17,PointTable,Q$3,TRUE)),0)</f>
        <v>0</v>
      </c>
      <c r="R17" s="4" t="str">
        <f>VLOOKUP($C17,'[2]Men''s Saber'!$C$4:$U$100,R$1-2,FALSE)</f>
        <v>np</v>
      </c>
      <c r="S17" s="4">
        <f t="shared" si="24"/>
        <v>33</v>
      </c>
      <c r="T17" s="5">
        <f>IF(OR('[2]Men's Epée'!$A$3=1,'[2]Men's Epée'!$V$3=TRUE),IF(OR(S17&gt;='Men''s Epée'!$A$3,ISNUMBER(S17)=FALSE),0,VLOOKUP(S17,PointTable,T$3,TRUE)),0)</f>
        <v>275</v>
      </c>
      <c r="U17" s="4">
        <f>VLOOKUP($C17,'[2]Men''s Saber'!$C$4:$U$100,U$1-2,FALSE)</f>
        <v>33</v>
      </c>
      <c r="V17" s="4">
        <f t="shared" si="25"/>
        <v>23</v>
      </c>
      <c r="W17" s="5">
        <f>IF(OR('[2]Men's Epée'!$A$3=1,'[2]Men's Epée'!$W$3=TRUE),IF(OR(V17&gt;='Men''s Epée'!$A$3,ISNUMBER(V17)=FALSE),0,VLOOKUP(V17,PointTable,W$3,TRUE)),0)</f>
        <v>385</v>
      </c>
      <c r="X17" s="4">
        <f>VLOOKUP($C17,'[2]Men''s Saber'!$C$4:$U$100,X$1-2,FALSE)</f>
        <v>23</v>
      </c>
      <c r="Y17" s="4">
        <f t="shared" si="26"/>
        <v>13</v>
      </c>
      <c r="Z17" s="5">
        <f>IF(OR(Y17&gt;='Men''s Epée'!$A$3,ISNUMBER(Y17)=FALSE),0,VLOOKUP(Y17,PointTable,Z$3,TRUE))</f>
        <v>506</v>
      </c>
      <c r="AA17" s="4">
        <f>VLOOKUP($C17,'[2]Men''s Saber'!$C$4:$U$100,AA$1-2,FALSE)</f>
        <v>13</v>
      </c>
      <c r="AB17" s="52"/>
      <c r="AE17" s="54"/>
      <c r="AG17" s="25">
        <f t="shared" si="5"/>
        <v>300</v>
      </c>
      <c r="AH17" s="25">
        <f t="shared" si="6"/>
        <v>206</v>
      </c>
      <c r="AI17" s="25">
        <f t="shared" si="7"/>
        <v>169</v>
      </c>
      <c r="AJ17" s="25">
        <f t="shared" si="8"/>
        <v>510</v>
      </c>
      <c r="AK17" s="25">
        <f t="shared" si="9"/>
        <v>0</v>
      </c>
      <c r="AL17" s="25">
        <f t="shared" si="10"/>
        <v>275</v>
      </c>
      <c r="AM17" s="25">
        <f t="shared" si="11"/>
        <v>385</v>
      </c>
      <c r="AN17" s="25">
        <f t="shared" si="12"/>
        <v>506</v>
      </c>
      <c r="AO17" s="25">
        <f>IF(OR('[2]Men''s Epée'!$A$3=1,AB17&gt;0),ABS(AB17),0)</f>
        <v>0</v>
      </c>
      <c r="AP17" s="25">
        <f>IF(OR('[2]Men''s Epée'!$A$3=1,AC17&gt;0),ABS(AC17),0)</f>
        <v>0</v>
      </c>
      <c r="AQ17" s="25">
        <f>IF(OR('[2]Men''s Epée'!$A$3=1,AD17&gt;0),ABS(AD17),0)</f>
        <v>0</v>
      </c>
      <c r="AR17" s="25">
        <f>IF(OR('[2]Men''s Epée'!$A$3=1,AE17&gt;0),ABS(AE17),0)</f>
        <v>0</v>
      </c>
      <c r="AT17" s="25">
        <f>IF('Men''s Epée'!AG$3=TRUE,I17,0)</f>
        <v>300</v>
      </c>
      <c r="AU17" s="25">
        <f>IF('Men''s Epée'!AH$3=TRUE,K17,0)</f>
        <v>0</v>
      </c>
      <c r="AV17" s="25">
        <f>IF('Men''s Epée'!AI$3=TRUE,M17,0)</f>
        <v>0</v>
      </c>
      <c r="AW17" s="25">
        <f>IF('Men''s Epée'!AJ$3=TRUE,O17,0)</f>
        <v>0</v>
      </c>
      <c r="AX17" s="25">
        <f>IF('[2]Men''s Epée'!$U$3=TRUE,Q17,0)</f>
        <v>0</v>
      </c>
      <c r="AY17" s="25">
        <f>IF('[2]Men''s Epée'!$V$3=TRUE,T17,0)</f>
        <v>0</v>
      </c>
      <c r="AZ17" s="25">
        <f>IF('[2]Men''s Epée'!$W$3=TRUE,W17,0)</f>
        <v>0</v>
      </c>
      <c r="BA17" s="25">
        <f t="shared" si="13"/>
        <v>506</v>
      </c>
      <c r="BB17" s="55">
        <f t="shared" si="16"/>
        <v>0</v>
      </c>
      <c r="BC17" s="55">
        <f t="shared" si="17"/>
        <v>0</v>
      </c>
      <c r="BD17" s="55">
        <f t="shared" si="18"/>
        <v>0</v>
      </c>
      <c r="BE17" s="55">
        <f t="shared" si="19"/>
        <v>0</v>
      </c>
      <c r="BF17" s="25">
        <f t="shared" si="14"/>
        <v>806</v>
      </c>
    </row>
    <row r="18" spans="1:58" ht="13.5" customHeight="1">
      <c r="A18" s="19" t="str">
        <f t="shared" si="0"/>
        <v>15</v>
      </c>
      <c r="B18" s="19">
        <f t="shared" si="20"/>
      </c>
      <c r="C18" s="37" t="s">
        <v>120</v>
      </c>
      <c r="D18" s="25">
        <v>1984</v>
      </c>
      <c r="E18" s="21">
        <f>ROUND(F18+IF('[2]Men''s Epée'!$A$3=1,G18,0)+LARGE($AG18:$AR18,1)+LARGE($AG18:$AR18,2)+LARGE($AG18:$AR18,3)+LARGE($AG18:$AR18,4),0)</f>
        <v>1592</v>
      </c>
      <c r="F18" s="22"/>
      <c r="G18" s="23"/>
      <c r="H18" s="23">
        <v>26</v>
      </c>
      <c r="I18" s="24">
        <f>IF(OR('[2]Men''s Epée'!$A$3=1,'Men''s Epée'!$AG$3=TRUE),IF(OR(H18&gt;=33,ISNUMBER(H18)=FALSE),0,VLOOKUP(H18,PointTable,I$3,TRUE)),0)</f>
        <v>171</v>
      </c>
      <c r="J18" s="23">
        <v>8</v>
      </c>
      <c r="K18" s="24">
        <f>IF(OR('[2]Men''s Epée'!$A$3=1,'Men''s Epée'!$AH$3=TRUE),IF(OR(J18&gt;=33,ISNUMBER(J18)=FALSE),0,VLOOKUP(J18,PointTable,K$3,TRUE)),0)</f>
        <v>411</v>
      </c>
      <c r="L18" s="23" t="s">
        <v>8</v>
      </c>
      <c r="M18" s="24">
        <f>IF(OR('[2]Men''s Epée'!$A$3=1,'Men''s Epée'!$AI$3=TRUE),IF(OR(L18&gt;=33,ISNUMBER(L18)=FALSE),0,VLOOKUP(L18,PointTable,M$3,TRUE)),0)</f>
        <v>0</v>
      </c>
      <c r="N18" s="23" t="s">
        <v>8</v>
      </c>
      <c r="O18" s="24">
        <f>IF(OR('[2]Men''s Epée'!$A$3=1,'Men''s Epée'!$AJ$3=TRUE),IF(OR(N18&gt;=33,ISNUMBER(N18)=FALSE),0,VLOOKUP(N18,PointTable,O$3,TRUE)),0)</f>
        <v>0</v>
      </c>
      <c r="P18" s="4">
        <f aca="true" t="shared" si="27" ref="P18:P52">IF(ISERROR(R18),"np",R18)</f>
        <v>22</v>
      </c>
      <c r="Q18" s="5">
        <f>IF(OR('[2]Men's Epée'!$A$3=1,'[2]Men's Epée'!$U$3=TRUE),IF(OR(P18&gt;='Men''s Epée'!$A$3,ISNUMBER(P18)=FALSE),0,VLOOKUP(P18,PointTable,Q$3,TRUE)),0)</f>
        <v>390</v>
      </c>
      <c r="R18" s="4">
        <f>VLOOKUP($C18,'[2]Men''s Saber'!$C$4:$U$100,R$1-2,FALSE)</f>
        <v>22</v>
      </c>
      <c r="S18" s="4" t="str">
        <f t="shared" si="21"/>
        <v>np</v>
      </c>
      <c r="T18" s="5">
        <f>IF(OR('[2]Men's Epée'!$A$3=1,'[2]Men's Epée'!$V$3=TRUE),IF(OR(S18&gt;='Men''s Epée'!$A$3,ISNUMBER(S18)=FALSE),0,VLOOKUP(S18,PointTable,T$3,TRUE)),0)</f>
        <v>0</v>
      </c>
      <c r="U18" s="4" t="str">
        <f>VLOOKUP($C18,'[2]Men''s Saber'!$C$4:$U$100,U$1-2,FALSE)</f>
        <v>np</v>
      </c>
      <c r="V18" s="4">
        <f t="shared" si="22"/>
        <v>9</v>
      </c>
      <c r="W18" s="5">
        <f>IF(OR('[2]Men's Epée'!$A$3=1,'[2]Men's Epée'!$W$3=TRUE),IF(OR(V18&gt;='Men''s Epée'!$A$3,ISNUMBER(V18)=FALSE),0,VLOOKUP(V18,PointTable,W$3,TRUE)),0)</f>
        <v>620</v>
      </c>
      <c r="X18" s="4">
        <f>VLOOKUP($C18,'[2]Men''s Saber'!$C$4:$U$100,X$1-2,FALSE)</f>
        <v>9</v>
      </c>
      <c r="Y18" s="4" t="str">
        <f t="shared" si="23"/>
        <v>np</v>
      </c>
      <c r="Z18" s="5">
        <f>IF(OR(Y18&gt;='Men''s Epée'!$A$3,ISNUMBER(Y18)=FALSE),0,VLOOKUP(Y18,PointTable,Z$3,TRUE))</f>
        <v>0</v>
      </c>
      <c r="AA18" s="4" t="str">
        <f>VLOOKUP($C18,'[2]Men''s Saber'!$C$4:$U$100,AA$1-2,FALSE)</f>
        <v>np</v>
      </c>
      <c r="AB18" s="52"/>
      <c r="AE18" s="54"/>
      <c r="AG18" s="25">
        <f t="shared" si="5"/>
        <v>171</v>
      </c>
      <c r="AH18" s="25">
        <f t="shared" si="6"/>
        <v>411</v>
      </c>
      <c r="AI18" s="25">
        <f t="shared" si="7"/>
        <v>0</v>
      </c>
      <c r="AJ18" s="25">
        <f t="shared" si="8"/>
        <v>0</v>
      </c>
      <c r="AK18" s="25">
        <f t="shared" si="9"/>
        <v>390</v>
      </c>
      <c r="AL18" s="25">
        <f t="shared" si="10"/>
        <v>0</v>
      </c>
      <c r="AM18" s="25">
        <f t="shared" si="11"/>
        <v>620</v>
      </c>
      <c r="AN18" s="25">
        <f t="shared" si="12"/>
        <v>0</v>
      </c>
      <c r="AO18" s="25">
        <f>IF(OR('[2]Men''s Epée'!$A$3=1,AB18&gt;0),ABS(AB18),0)</f>
        <v>0</v>
      </c>
      <c r="AP18" s="25">
        <f>IF(OR('[2]Men''s Epée'!$A$3=1,AC18&gt;0),ABS(AC18),0)</f>
        <v>0</v>
      </c>
      <c r="AQ18" s="25">
        <f>IF(OR('[2]Men''s Epée'!$A$3=1,AD18&gt;0),ABS(AD18),0)</f>
        <v>0</v>
      </c>
      <c r="AR18" s="25">
        <f>IF(OR('[2]Men''s Epée'!$A$3=1,AE18&gt;0),ABS(AE18),0)</f>
        <v>0</v>
      </c>
      <c r="AT18" s="25">
        <f>IF('Men''s Epée'!AG$3=TRUE,I18,0)</f>
        <v>171</v>
      </c>
      <c r="AU18" s="25">
        <f>IF('Men''s Epée'!AH$3=TRUE,K18,0)</f>
        <v>0</v>
      </c>
      <c r="AV18" s="25">
        <f>IF('Men''s Epée'!AI$3=TRUE,M18,0)</f>
        <v>0</v>
      </c>
      <c r="AW18" s="25">
        <f>IF('Men''s Epée'!AJ$3=TRUE,O18,0)</f>
        <v>0</v>
      </c>
      <c r="AX18" s="25">
        <f>IF('[2]Men''s Epée'!$U$3=TRUE,Q18,0)</f>
        <v>0</v>
      </c>
      <c r="AY18" s="25">
        <f>IF('[2]Men''s Epée'!$V$3=TRUE,T18,0)</f>
        <v>0</v>
      </c>
      <c r="AZ18" s="25">
        <f>IF('[2]Men''s Epée'!$W$3=TRUE,W18,0)</f>
        <v>0</v>
      </c>
      <c r="BA18" s="25">
        <f t="shared" si="13"/>
        <v>0</v>
      </c>
      <c r="BB18" s="55">
        <f t="shared" si="16"/>
        <v>0</v>
      </c>
      <c r="BC18" s="55">
        <f t="shared" si="17"/>
        <v>0</v>
      </c>
      <c r="BD18" s="55">
        <f t="shared" si="18"/>
        <v>0</v>
      </c>
      <c r="BE18" s="55">
        <f t="shared" si="19"/>
        <v>0</v>
      </c>
      <c r="BF18" s="25">
        <f t="shared" si="14"/>
        <v>171</v>
      </c>
    </row>
    <row r="19" spans="1:58" ht="13.5" customHeight="1">
      <c r="A19" s="19" t="str">
        <f t="shared" si="0"/>
        <v>16</v>
      </c>
      <c r="B19" s="19" t="str">
        <f t="shared" si="20"/>
        <v>#</v>
      </c>
      <c r="C19" s="37" t="s">
        <v>180</v>
      </c>
      <c r="D19" s="25">
        <v>1985</v>
      </c>
      <c r="E19" s="21">
        <f>ROUND(F19+IF('[2]Men''s Epée'!$A$3=1,G19,0)+LARGE($AG19:$AR19,1)+LARGE($AG19:$AR19,2)+LARGE($AG19:$AR19,3)+LARGE($AG19:$AR19,4),0)</f>
        <v>1528</v>
      </c>
      <c r="F19" s="22"/>
      <c r="G19" s="23"/>
      <c r="H19" s="23">
        <v>10</v>
      </c>
      <c r="I19" s="24">
        <f>IF(OR('[2]Men''s Epée'!$A$3=1,'Men''s Epée'!$AG$3=TRUE),IF(OR(H19&gt;=33,ISNUMBER(H19)=FALSE),0,VLOOKUP(H19,PointTable,I$3,TRUE)),0)</f>
        <v>320</v>
      </c>
      <c r="J19" s="23">
        <v>14</v>
      </c>
      <c r="K19" s="24">
        <f>IF(OR('[2]Men''s Epée'!$A$3=1,'Men''s Epée'!$AH$3=TRUE),IF(OR(J19&gt;=33,ISNUMBER(J19)=FALSE),0,VLOOKUP(J19,PointTable,K$3,TRUE)),0)</f>
        <v>302</v>
      </c>
      <c r="L19" s="23">
        <v>23</v>
      </c>
      <c r="M19" s="24">
        <f>IF(OR('[2]Men''s Epée'!$A$3=1,'Men''s Epée'!$AI$3=TRUE),IF(OR(L19&gt;=33,ISNUMBER(L19)=FALSE),0,VLOOKUP(L19,PointTable,M$3,TRUE)),0)</f>
        <v>204</v>
      </c>
      <c r="N19" s="23">
        <v>15</v>
      </c>
      <c r="O19" s="24">
        <f>IF(OR('[2]Men''s Epée'!$A$3=1,'Men''s Epée'!$AJ$3=TRUE),IF(OR(N19&gt;=33,ISNUMBER(N19)=FALSE),0,VLOOKUP(N19,PointTable,O$3,TRUE)),0)</f>
        <v>301</v>
      </c>
      <c r="P19" s="4" t="str">
        <f>IF(ISERROR(R19),"np",R19)</f>
        <v>np</v>
      </c>
      <c r="Q19" s="5">
        <f>IF(OR('[2]Men's Epée'!$A$3=1,'[2]Men's Epée'!$U$3=TRUE),IF(OR(P19&gt;='Men''s Epée'!$A$3,ISNUMBER(P19)=FALSE),0,VLOOKUP(P19,PointTable,Q$3,TRUE)),0)</f>
        <v>0</v>
      </c>
      <c r="R19" s="4" t="str">
        <f>VLOOKUP($C19,'[2]Men''s Saber'!$C$4:$U$100,R$1-2,FALSE)</f>
        <v>np</v>
      </c>
      <c r="S19" s="4">
        <f>IF(ISERROR(U19),"np",U19)</f>
        <v>29</v>
      </c>
      <c r="T19" s="5">
        <f>IF(OR('[2]Men's Epée'!$A$3=1,'[2]Men's Epée'!$V$3=TRUE),IF(OR(S19&gt;='Men''s Epée'!$A$3,ISNUMBER(S19)=FALSE),0,VLOOKUP(S19,PointTable,T$3,TRUE)),0)</f>
        <v>295</v>
      </c>
      <c r="U19" s="4">
        <f>VLOOKUP($C19,'[2]Men''s Saber'!$C$4:$U$100,U$1-2,FALSE)</f>
        <v>29</v>
      </c>
      <c r="V19" s="4">
        <f>IF(ISERROR(X19),"np",X19)</f>
        <v>10</v>
      </c>
      <c r="W19" s="5">
        <f>IF(OR('[2]Men's Epée'!$A$3=1,'[2]Men's Epée'!$W$3=TRUE),IF(OR(V19&gt;='Men''s Epée'!$A$3,ISNUMBER(V19)=FALSE),0,VLOOKUP(V19,PointTable,W$3,TRUE)),0)</f>
        <v>605</v>
      </c>
      <c r="X19" s="4">
        <f>VLOOKUP($C19,'[2]Men''s Saber'!$C$4:$U$100,X$1-2,FALSE)</f>
        <v>10</v>
      </c>
      <c r="Y19" s="4" t="str">
        <f>IF(ISERROR(AA19),"np",AA19)</f>
        <v>np</v>
      </c>
      <c r="Z19" s="5">
        <f>IF(OR(Y19&gt;='Men''s Epée'!$A$3,ISNUMBER(Y19)=FALSE),0,VLOOKUP(Y19,PointTable,Z$3,TRUE))</f>
        <v>0</v>
      </c>
      <c r="AA19" s="4" t="str">
        <f>VLOOKUP($C19,'[2]Men''s Saber'!$C$4:$U$100,AA$1-2,FALSE)</f>
        <v>np</v>
      </c>
      <c r="AB19" s="52"/>
      <c r="AE19" s="54"/>
      <c r="AG19" s="25">
        <f t="shared" si="5"/>
        <v>320</v>
      </c>
      <c r="AH19" s="25">
        <f t="shared" si="6"/>
        <v>302</v>
      </c>
      <c r="AI19" s="25">
        <f t="shared" si="7"/>
        <v>204</v>
      </c>
      <c r="AJ19" s="25">
        <f t="shared" si="8"/>
        <v>301</v>
      </c>
      <c r="AK19" s="25">
        <f t="shared" si="9"/>
        <v>0</v>
      </c>
      <c r="AL19" s="25">
        <f t="shared" si="10"/>
        <v>295</v>
      </c>
      <c r="AM19" s="25">
        <f t="shared" si="11"/>
        <v>605</v>
      </c>
      <c r="AN19" s="25">
        <f t="shared" si="12"/>
        <v>0</v>
      </c>
      <c r="AO19" s="25">
        <f>IF(OR('[2]Men''s Epée'!$A$3=1,AB19&gt;0),ABS(AB19),0)</f>
        <v>0</v>
      </c>
      <c r="AP19" s="25">
        <f>IF(OR('[2]Men''s Epée'!$A$3=1,AC19&gt;0),ABS(AC19),0)</f>
        <v>0</v>
      </c>
      <c r="AQ19" s="25">
        <f>IF(OR('[2]Men''s Epée'!$A$3=1,AD19&gt;0),ABS(AD19),0)</f>
        <v>0</v>
      </c>
      <c r="AR19" s="25">
        <f>IF(OR('[2]Men''s Epée'!$A$3=1,AE19&gt;0),ABS(AE19),0)</f>
        <v>0</v>
      </c>
      <c r="AT19" s="25">
        <f>IF('Men''s Epée'!AG$3=TRUE,I19,0)</f>
        <v>320</v>
      </c>
      <c r="AU19" s="25">
        <f>IF('Men''s Epée'!AH$3=TRUE,K19,0)</f>
        <v>0</v>
      </c>
      <c r="AV19" s="25">
        <f>IF('Men''s Epée'!AI$3=TRUE,M19,0)</f>
        <v>0</v>
      </c>
      <c r="AW19" s="25">
        <f>IF('Men''s Epée'!AJ$3=TRUE,O19,0)</f>
        <v>0</v>
      </c>
      <c r="AX19" s="25">
        <f>IF('[2]Men''s Epée'!$U$3=TRUE,Q19,0)</f>
        <v>0</v>
      </c>
      <c r="AY19" s="25">
        <f>IF('[2]Men''s Epée'!$V$3=TRUE,T19,0)</f>
        <v>0</v>
      </c>
      <c r="AZ19" s="25">
        <f>IF('[2]Men''s Epée'!$W$3=TRUE,W19,0)</f>
        <v>0</v>
      </c>
      <c r="BA19" s="25">
        <f t="shared" si="13"/>
        <v>0</v>
      </c>
      <c r="BB19" s="55">
        <f t="shared" si="16"/>
        <v>0</v>
      </c>
      <c r="BC19" s="55">
        <f t="shared" si="17"/>
        <v>0</v>
      </c>
      <c r="BD19" s="55">
        <f t="shared" si="18"/>
        <v>0</v>
      </c>
      <c r="BE19" s="55">
        <f t="shared" si="19"/>
        <v>0</v>
      </c>
      <c r="BF19" s="25">
        <f t="shared" si="14"/>
        <v>320</v>
      </c>
    </row>
    <row r="20" spans="1:58" ht="13.5" customHeight="1">
      <c r="A20" s="19" t="str">
        <f t="shared" si="0"/>
        <v>17</v>
      </c>
      <c r="B20" s="19" t="str">
        <f>IF(D20&gt;=CadetCutoff,"#","")</f>
        <v>#</v>
      </c>
      <c r="C20" s="37" t="s">
        <v>181</v>
      </c>
      <c r="D20" s="25">
        <v>1985</v>
      </c>
      <c r="E20" s="21">
        <f>ROUND(F20+IF('[2]Men''s Epée'!$A$3=1,G20,0)+LARGE($AG20:$AR20,1)+LARGE($AG20:$AR20,2)+LARGE($AG20:$AR20,3)+LARGE($AG20:$AR20,4),0)</f>
        <v>1370</v>
      </c>
      <c r="F20" s="22"/>
      <c r="G20" s="23"/>
      <c r="H20" s="23">
        <v>15</v>
      </c>
      <c r="I20" s="24">
        <f>IF(OR('[2]Men''s Epée'!$A$3=1,'Men''s Epée'!$AG$3=TRUE),IF(OR(H20&gt;=33,ISNUMBER(H20)=FALSE),0,VLOOKUP(H20,PointTable,I$3,TRUE)),0)</f>
        <v>301</v>
      </c>
      <c r="J20" s="23">
        <v>26</v>
      </c>
      <c r="K20" s="24">
        <f>IF(OR('[2]Men''s Epée'!$A$3=1,'Men''s Epée'!$AH$3=TRUE),IF(OR(J20&gt;=33,ISNUMBER(J20)=FALSE),0,VLOOKUP(J20,PointTable,K$3,TRUE)),0)</f>
        <v>171</v>
      </c>
      <c r="L20" s="23" t="s">
        <v>8</v>
      </c>
      <c r="M20" s="24">
        <f>IF(OR('[2]Men''s Epée'!$A$3=1,'Men''s Epée'!$AI$3=TRUE),IF(OR(L20&gt;=33,ISNUMBER(L20)=FALSE),0,VLOOKUP(L20,PointTable,M$3,TRUE)),0)</f>
        <v>0</v>
      </c>
      <c r="N20" s="23">
        <v>20</v>
      </c>
      <c r="O20" s="24">
        <f>IF(OR('[2]Men''s Epée'!$A$3=1,'Men''s Epée'!$AJ$3=TRUE),IF(OR(N20&gt;=33,ISNUMBER(N20)=FALSE),0,VLOOKUP(N20,PointTable,O$3,TRUE)),0)</f>
        <v>207</v>
      </c>
      <c r="P20" s="4">
        <f>IF(ISERROR(R20),"np",R20)</f>
        <v>32</v>
      </c>
      <c r="Q20" s="5">
        <f>IF(OR('[2]Men's Epée'!$A$3=1,'[2]Men's Epée'!$U$3=TRUE),IF(OR(P20&gt;='Men''s Epée'!$A$3,ISNUMBER(P20)=FALSE),0,VLOOKUP(P20,PointTable,Q$3,TRUE)),0)</f>
        <v>280</v>
      </c>
      <c r="R20" s="4">
        <f>VLOOKUP($C20,'[2]Men''s Saber'!$C$4:$U$100,R$1-2,FALSE)</f>
        <v>32</v>
      </c>
      <c r="S20" s="4">
        <f>IF(ISERROR(U20),"np",U20)</f>
        <v>44</v>
      </c>
      <c r="T20" s="5">
        <f>IF(OR('[2]Men's Epée'!$A$3=1,'[2]Men's Epée'!$V$3=TRUE),IF(OR(S20&gt;='Men''s Epée'!$A$3,ISNUMBER(S20)=FALSE),0,VLOOKUP(S20,PointTable,T$3,TRUE)),0)</f>
        <v>220</v>
      </c>
      <c r="U20" s="4">
        <f>VLOOKUP($C20,'[2]Men''s Saber'!$C$4:$U$100,U$1-2,FALSE)</f>
        <v>44</v>
      </c>
      <c r="V20" s="4">
        <f>IF(ISERROR(X20),"np",X20)</f>
        <v>36</v>
      </c>
      <c r="W20" s="5">
        <f>IF(OR('[2]Men's Epée'!$A$3=1,'[2]Men's Epée'!$W$3=TRUE),IF(OR(V20&gt;='Men''s Epée'!$A$3,ISNUMBER(V20)=FALSE),0,VLOOKUP(V20,PointTable,W$3,TRUE)),0)</f>
        <v>260</v>
      </c>
      <c r="X20" s="4">
        <f>VLOOKUP($C20,'[2]Men''s Saber'!$C$4:$U$100,X$1-2,FALSE)</f>
        <v>36</v>
      </c>
      <c r="Y20" s="4">
        <f>IF(ISERROR(AA20),"np",AA20)</f>
        <v>12</v>
      </c>
      <c r="Z20" s="5">
        <f>IF(OR(Y20&gt;='Men''s Epée'!$A$3,ISNUMBER(Y20)=FALSE),0,VLOOKUP(Y20,PointTable,Z$3,TRUE))</f>
        <v>529</v>
      </c>
      <c r="AA20" s="4">
        <f>VLOOKUP($C20,'[2]Men''s Saber'!$C$4:$U$100,AA$1-2,FALSE)</f>
        <v>12</v>
      </c>
      <c r="AB20" s="52"/>
      <c r="AE20" s="54"/>
      <c r="AG20" s="25">
        <f t="shared" si="5"/>
        <v>301</v>
      </c>
      <c r="AH20" s="25">
        <f t="shared" si="6"/>
        <v>171</v>
      </c>
      <c r="AI20" s="25">
        <f t="shared" si="7"/>
        <v>0</v>
      </c>
      <c r="AJ20" s="25">
        <f t="shared" si="8"/>
        <v>207</v>
      </c>
      <c r="AK20" s="25">
        <f t="shared" si="9"/>
        <v>280</v>
      </c>
      <c r="AL20" s="25">
        <f t="shared" si="10"/>
        <v>220</v>
      </c>
      <c r="AM20" s="25">
        <f t="shared" si="11"/>
        <v>260</v>
      </c>
      <c r="AN20" s="25">
        <f t="shared" si="12"/>
        <v>529</v>
      </c>
      <c r="AO20" s="25">
        <f>IF(OR('[2]Men''s Epée'!$A$3=1,AB20&gt;0),ABS(AB20),0)</f>
        <v>0</v>
      </c>
      <c r="AP20" s="25">
        <f>IF(OR('[2]Men''s Epée'!$A$3=1,AC20&gt;0),ABS(AC20),0)</f>
        <v>0</v>
      </c>
      <c r="AQ20" s="25">
        <f>IF(OR('[2]Men''s Epée'!$A$3=1,AD20&gt;0),ABS(AD20),0)</f>
        <v>0</v>
      </c>
      <c r="AR20" s="25">
        <f>IF(OR('[2]Men''s Epée'!$A$3=1,AE20&gt;0),ABS(AE20),0)</f>
        <v>0</v>
      </c>
      <c r="AT20" s="25">
        <f>IF('Men''s Epée'!AG$3=TRUE,I20,0)</f>
        <v>301</v>
      </c>
      <c r="AU20" s="25">
        <f>IF('Men''s Epée'!AH$3=TRUE,K20,0)</f>
        <v>0</v>
      </c>
      <c r="AV20" s="25">
        <f>IF('Men''s Epée'!AI$3=TRUE,M20,0)</f>
        <v>0</v>
      </c>
      <c r="AW20" s="25">
        <f>IF('Men''s Epée'!AJ$3=TRUE,O20,0)</f>
        <v>0</v>
      </c>
      <c r="AX20" s="25">
        <f>IF('[2]Men''s Epée'!$U$3=TRUE,Q20,0)</f>
        <v>0</v>
      </c>
      <c r="AY20" s="25">
        <f>IF('[2]Men''s Epée'!$V$3=TRUE,T20,0)</f>
        <v>0</v>
      </c>
      <c r="AZ20" s="25">
        <f>IF('[2]Men''s Epée'!$W$3=TRUE,W20,0)</f>
        <v>0</v>
      </c>
      <c r="BA20" s="25">
        <f t="shared" si="13"/>
        <v>529</v>
      </c>
      <c r="BB20" s="55">
        <f t="shared" si="16"/>
        <v>0</v>
      </c>
      <c r="BC20" s="55">
        <f t="shared" si="17"/>
        <v>0</v>
      </c>
      <c r="BD20" s="55">
        <f t="shared" si="18"/>
        <v>0</v>
      </c>
      <c r="BE20" s="55">
        <f t="shared" si="19"/>
        <v>0</v>
      </c>
      <c r="BF20" s="25">
        <f t="shared" si="14"/>
        <v>830</v>
      </c>
    </row>
    <row r="21" spans="1:58" ht="13.5" customHeight="1">
      <c r="A21" s="19" t="str">
        <f t="shared" si="0"/>
        <v>18</v>
      </c>
      <c r="B21" s="19">
        <f t="shared" si="15"/>
      </c>
      <c r="C21" s="35" t="s">
        <v>64</v>
      </c>
      <c r="D21" s="30">
        <v>1984</v>
      </c>
      <c r="E21" s="21">
        <f>ROUND(F21+IF('[2]Men''s Epée'!$A$3=1,G21,0)+LARGE($AG21:$AR21,1)+LARGE($AG21:$AR21,2)+LARGE($AG21:$AR21,3)+LARGE($AG21:$AR21,4),0)</f>
        <v>1293</v>
      </c>
      <c r="F21" s="22"/>
      <c r="G21" s="23"/>
      <c r="H21" s="23">
        <v>25</v>
      </c>
      <c r="I21" s="24">
        <f>IF(OR('[2]Men''s Epée'!$A$3=1,'Men''s Epée'!$AG$3=TRUE),IF(OR(H21&gt;=33,ISNUMBER(H21)=FALSE),0,VLOOKUP(H21,PointTable,I$3,TRUE)),0)</f>
        <v>172</v>
      </c>
      <c r="J21" s="23">
        <v>7</v>
      </c>
      <c r="K21" s="24">
        <f>IF(OR('[2]Men''s Epée'!$A$3=1,'Men''s Epée'!$AH$3=TRUE),IF(OR(J21&gt;=33,ISNUMBER(J21)=FALSE),0,VLOOKUP(J21,PointTable,K$3,TRUE)),0)</f>
        <v>414</v>
      </c>
      <c r="L21" s="23">
        <v>21</v>
      </c>
      <c r="M21" s="24">
        <f>IF(OR('[2]Men''s Epée'!$A$3=1,'Men''s Epée'!$AI$3=TRUE),IF(OR(L21&gt;=33,ISNUMBER(L21)=FALSE),0,VLOOKUP(L21,PointTable,M$3,TRUE)),0)</f>
        <v>206</v>
      </c>
      <c r="N21" s="23">
        <v>8</v>
      </c>
      <c r="O21" s="24">
        <f>IF(OR('[2]Men''s Epée'!$A$3=1,'Men''s Epée'!$AJ$3=TRUE),IF(OR(N21&gt;=33,ISNUMBER(N21)=FALSE),0,VLOOKUP(N21,PointTable,O$3,TRUE)),0)</f>
        <v>411</v>
      </c>
      <c r="P21" s="4">
        <f>IF(ISERROR(R21),"np",R21)</f>
        <v>40.5</v>
      </c>
      <c r="Q21" s="5">
        <f>IF(OR('[2]Men's Epée'!$A$3=1,'[2]Men's Epée'!$U$3=TRUE),IF(OR(P21&gt;='Men''s Epée'!$A$3,ISNUMBER(P21)=FALSE),0,VLOOKUP(P21,PointTable,Q$3,TRUE)),0)</f>
        <v>237.5</v>
      </c>
      <c r="R21" s="4">
        <f>VLOOKUP($C21,'[2]Men''s Saber'!$C$4:$U$100,R$1-2,FALSE)</f>
        <v>40.5</v>
      </c>
      <c r="S21" s="4" t="str">
        <f t="shared" si="21"/>
        <v>np</v>
      </c>
      <c r="T21" s="5">
        <f>IF(OR('[2]Men's Epée'!$A$3=1,'[2]Men's Epée'!$V$3=TRUE),IF(OR(S21&gt;='Men''s Epée'!$A$3,ISNUMBER(S21)=FALSE),0,VLOOKUP(S21,PointTable,T$3,TRUE)),0)</f>
        <v>0</v>
      </c>
      <c r="U21" s="4" t="str">
        <f>VLOOKUP($C21,'[2]Men''s Saber'!$C$4:$U$100,U$1-2,FALSE)</f>
        <v>np</v>
      </c>
      <c r="V21" s="4">
        <f t="shared" si="22"/>
        <v>42</v>
      </c>
      <c r="W21" s="5">
        <f>IF(OR('[2]Men's Epée'!$A$3=1,'[2]Men's Epée'!$W$3=TRUE),IF(OR(V21&gt;='Men''s Epée'!$A$3,ISNUMBER(V21)=FALSE),0,VLOOKUP(V21,PointTable,W$3,TRUE)),0)</f>
        <v>230</v>
      </c>
      <c r="X21" s="4">
        <f>VLOOKUP($C21,'[2]Men''s Saber'!$C$4:$U$100,X$1-2,FALSE)</f>
        <v>42</v>
      </c>
      <c r="Y21" s="4" t="str">
        <f t="shared" si="23"/>
        <v>np</v>
      </c>
      <c r="Z21" s="5">
        <f>IF(OR(Y21&gt;='Men''s Epée'!$A$3,ISNUMBER(Y21)=FALSE),0,VLOOKUP(Y21,PointTable,Z$3,TRUE))</f>
        <v>0</v>
      </c>
      <c r="AA21" s="4" t="str">
        <f>VLOOKUP($C21,'[2]Men''s Saber'!$C$4:$U$100,AA$1-2,FALSE)</f>
        <v>np</v>
      </c>
      <c r="AB21" s="52"/>
      <c r="AE21" s="54"/>
      <c r="AG21" s="25">
        <f t="shared" si="5"/>
        <v>172</v>
      </c>
      <c r="AH21" s="25">
        <f t="shared" si="6"/>
        <v>414</v>
      </c>
      <c r="AI21" s="25">
        <f t="shared" si="7"/>
        <v>206</v>
      </c>
      <c r="AJ21" s="25">
        <f t="shared" si="8"/>
        <v>411</v>
      </c>
      <c r="AK21" s="25">
        <f t="shared" si="9"/>
        <v>237.5</v>
      </c>
      <c r="AL21" s="25">
        <f t="shared" si="10"/>
        <v>0</v>
      </c>
      <c r="AM21" s="25">
        <f t="shared" si="11"/>
        <v>230</v>
      </c>
      <c r="AN21" s="25">
        <f t="shared" si="12"/>
        <v>0</v>
      </c>
      <c r="AO21" s="25">
        <f>IF(OR('[2]Men''s Epée'!$A$3=1,AB21&gt;0),ABS(AB21),0)</f>
        <v>0</v>
      </c>
      <c r="AP21" s="25">
        <f>IF(OR('[2]Men''s Epée'!$A$3=1,AC21&gt;0),ABS(AC21),0)</f>
        <v>0</v>
      </c>
      <c r="AQ21" s="25">
        <f>IF(OR('[2]Men''s Epée'!$A$3=1,AD21&gt;0),ABS(AD21),0)</f>
        <v>0</v>
      </c>
      <c r="AR21" s="25">
        <f>IF(OR('[2]Men''s Epée'!$A$3=1,AE21&gt;0),ABS(AE21),0)</f>
        <v>0</v>
      </c>
      <c r="AT21" s="25">
        <f>IF('Men''s Epée'!AG$3=TRUE,I21,0)</f>
        <v>172</v>
      </c>
      <c r="AU21" s="25">
        <f>IF('Men''s Epée'!AH$3=TRUE,K21,0)</f>
        <v>0</v>
      </c>
      <c r="AV21" s="25">
        <f>IF('Men''s Epée'!AI$3=TRUE,M21,0)</f>
        <v>0</v>
      </c>
      <c r="AW21" s="25">
        <f>IF('Men''s Epée'!AJ$3=TRUE,O21,0)</f>
        <v>0</v>
      </c>
      <c r="AX21" s="25">
        <f>IF('[2]Men''s Epée'!$U$3=TRUE,Q21,0)</f>
        <v>0</v>
      </c>
      <c r="AY21" s="25">
        <f>IF('[2]Men''s Epée'!$V$3=TRUE,T21,0)</f>
        <v>0</v>
      </c>
      <c r="AZ21" s="25">
        <f>IF('[2]Men''s Epée'!$W$3=TRUE,W21,0)</f>
        <v>0</v>
      </c>
      <c r="BA21" s="25">
        <f t="shared" si="13"/>
        <v>0</v>
      </c>
      <c r="BB21" s="55">
        <f t="shared" si="16"/>
        <v>0</v>
      </c>
      <c r="BC21" s="55">
        <f t="shared" si="17"/>
        <v>0</v>
      </c>
      <c r="BD21" s="55">
        <f t="shared" si="18"/>
        <v>0</v>
      </c>
      <c r="BE21" s="55">
        <f t="shared" si="19"/>
        <v>0</v>
      </c>
      <c r="BF21" s="25">
        <f t="shared" si="14"/>
        <v>172</v>
      </c>
    </row>
    <row r="22" spans="1:58" ht="13.5" customHeight="1">
      <c r="A22" s="19" t="str">
        <f t="shared" si="0"/>
        <v>19</v>
      </c>
      <c r="B22" s="19">
        <f>IF(D22&gt;=CadetCutoff,"#","")</f>
      </c>
      <c r="C22" s="37" t="s">
        <v>29</v>
      </c>
      <c r="D22" s="25">
        <v>1984</v>
      </c>
      <c r="E22" s="21">
        <f>ROUND(F22+IF('[2]Men''s Epée'!$A$3=1,G22,0)+LARGE($AG22:$AR22,1)+LARGE($AG22:$AR22,2)+LARGE($AG22:$AR22,3)+LARGE($AG22:$AR22,4),0)</f>
        <v>1205</v>
      </c>
      <c r="F22" s="22"/>
      <c r="G22" s="23"/>
      <c r="H22" s="23">
        <v>20</v>
      </c>
      <c r="I22" s="24">
        <f>IF(OR('[2]Men''s Epée'!$A$3=1,'Men''s Epée'!$AG$3=TRUE),IF(OR(H22&gt;=33,ISNUMBER(H22)=FALSE),0,VLOOKUP(H22,PointTable,I$3,TRUE)),0)</f>
        <v>207</v>
      </c>
      <c r="J22" s="23" t="s">
        <v>8</v>
      </c>
      <c r="K22" s="24">
        <f>IF(OR('[2]Men''s Epée'!$A$3=1,'Men''s Epée'!$AH$3=TRUE),IF(OR(J22&gt;=33,ISNUMBER(J22)=FALSE),0,VLOOKUP(J22,PointTable,K$3,TRUE)),0)</f>
        <v>0</v>
      </c>
      <c r="L22" s="23" t="s">
        <v>8</v>
      </c>
      <c r="M22" s="24">
        <f>IF(OR('[2]Men''s Epée'!$A$3=1,'Men''s Epée'!$AI$3=TRUE),IF(OR(L22&gt;=33,ISNUMBER(L22)=FALSE),0,VLOOKUP(L22,PointTable,M$3,TRUE)),0)</f>
        <v>0</v>
      </c>
      <c r="N22" s="23">
        <v>13</v>
      </c>
      <c r="O22" s="24">
        <f>IF(OR('[2]Men''s Epée'!$A$3=1,'Men''s Epée'!$AJ$3=TRUE),IF(OR(N22&gt;=33,ISNUMBER(N22)=FALSE),0,VLOOKUP(N22,PointTable,O$3,TRUE)),0)</f>
        <v>303</v>
      </c>
      <c r="P22" s="4">
        <f t="shared" si="27"/>
        <v>25</v>
      </c>
      <c r="Q22" s="5">
        <f>IF(OR('[2]Men's Epée'!$A$3=1,'[2]Men's Epée'!$U$3=TRUE),IF(OR(P22&gt;='Men''s Epée'!$A$3,ISNUMBER(P22)=FALSE),0,VLOOKUP(P22,PointTable,Q$3,TRUE)),0)</f>
        <v>315</v>
      </c>
      <c r="R22" s="4">
        <f>VLOOKUP($C22,'[2]Men''s Saber'!$C$4:$U$100,R$1-2,FALSE)</f>
        <v>25</v>
      </c>
      <c r="S22" s="4" t="str">
        <f t="shared" si="21"/>
        <v>np</v>
      </c>
      <c r="T22" s="5">
        <f>IF(OR('[2]Men's Epée'!$A$3=1,'[2]Men's Epée'!$V$3=TRUE),IF(OR(S22&gt;='Men''s Epée'!$A$3,ISNUMBER(S22)=FALSE),0,VLOOKUP(S22,PointTable,T$3,TRUE)),0)</f>
        <v>0</v>
      </c>
      <c r="U22" s="4" t="str">
        <f>VLOOKUP($C22,'[2]Men''s Saber'!$C$4:$U$100,U$1-2,FALSE)</f>
        <v>np</v>
      </c>
      <c r="V22" s="4">
        <f t="shared" si="22"/>
        <v>24</v>
      </c>
      <c r="W22" s="5">
        <f>IF(OR('[2]Men's Epée'!$A$3=1,'[2]Men's Epée'!$W$3=TRUE),IF(OR(V22&gt;='Men''s Epée'!$A$3,ISNUMBER(V22)=FALSE),0,VLOOKUP(V22,PointTable,W$3,TRUE)),0)</f>
        <v>380</v>
      </c>
      <c r="X22" s="4">
        <f>VLOOKUP($C22,'[2]Men''s Saber'!$C$4:$U$100,X$1-2,FALSE)</f>
        <v>24</v>
      </c>
      <c r="Y22" s="4" t="str">
        <f t="shared" si="23"/>
        <v>np</v>
      </c>
      <c r="Z22" s="5">
        <f>IF(OR(Y22&gt;='Men''s Epée'!$A$3,ISNUMBER(Y22)=FALSE),0,VLOOKUP(Y22,PointTable,Z$3,TRUE))</f>
        <v>0</v>
      </c>
      <c r="AA22" s="4" t="str">
        <f>VLOOKUP($C22,'[2]Men''s Saber'!$C$4:$U$100,AA$1-2,FALSE)</f>
        <v>np</v>
      </c>
      <c r="AB22" s="52"/>
      <c r="AE22" s="54"/>
      <c r="AG22" s="25">
        <f t="shared" si="5"/>
        <v>207</v>
      </c>
      <c r="AH22" s="25">
        <f t="shared" si="6"/>
        <v>0</v>
      </c>
      <c r="AI22" s="25">
        <f t="shared" si="7"/>
        <v>0</v>
      </c>
      <c r="AJ22" s="25">
        <f t="shared" si="8"/>
        <v>303</v>
      </c>
      <c r="AK22" s="25">
        <f t="shared" si="9"/>
        <v>315</v>
      </c>
      <c r="AL22" s="25">
        <f t="shared" si="10"/>
        <v>0</v>
      </c>
      <c r="AM22" s="25">
        <f t="shared" si="11"/>
        <v>380</v>
      </c>
      <c r="AN22" s="25">
        <f t="shared" si="12"/>
        <v>0</v>
      </c>
      <c r="AO22" s="25">
        <f>IF(OR('[2]Men''s Epée'!$A$3=1,AB22&gt;0),ABS(AB22),0)</f>
        <v>0</v>
      </c>
      <c r="AP22" s="25">
        <f>IF(OR('[2]Men''s Epée'!$A$3=1,AC22&gt;0),ABS(AC22),0)</f>
        <v>0</v>
      </c>
      <c r="AQ22" s="25">
        <f>IF(OR('[2]Men''s Epée'!$A$3=1,AD22&gt;0),ABS(AD22),0)</f>
        <v>0</v>
      </c>
      <c r="AR22" s="25">
        <f>IF(OR('[2]Men''s Epée'!$A$3=1,AE22&gt;0),ABS(AE22),0)</f>
        <v>0</v>
      </c>
      <c r="AT22" s="25">
        <f>IF('Men''s Epée'!AG$3=TRUE,I22,0)</f>
        <v>207</v>
      </c>
      <c r="AU22" s="25">
        <f>IF('Men''s Epée'!AH$3=TRUE,K22,0)</f>
        <v>0</v>
      </c>
      <c r="AV22" s="25">
        <f>IF('Men''s Epée'!AI$3=TRUE,M22,0)</f>
        <v>0</v>
      </c>
      <c r="AW22" s="25">
        <f>IF('Men''s Epée'!AJ$3=TRUE,O22,0)</f>
        <v>0</v>
      </c>
      <c r="AX22" s="25">
        <f>IF('[2]Men''s Epée'!$U$3=TRUE,Q22,0)</f>
        <v>0</v>
      </c>
      <c r="AY22" s="25">
        <f>IF('[2]Men''s Epée'!$V$3=TRUE,T22,0)</f>
        <v>0</v>
      </c>
      <c r="AZ22" s="25">
        <f>IF('[2]Men''s Epée'!$W$3=TRUE,W22,0)</f>
        <v>0</v>
      </c>
      <c r="BA22" s="25">
        <f t="shared" si="13"/>
        <v>0</v>
      </c>
      <c r="BB22" s="55">
        <f t="shared" si="16"/>
        <v>0</v>
      </c>
      <c r="BC22" s="55">
        <f t="shared" si="17"/>
        <v>0</v>
      </c>
      <c r="BD22" s="55">
        <f t="shared" si="18"/>
        <v>0</v>
      </c>
      <c r="BE22" s="55">
        <f t="shared" si="19"/>
        <v>0</v>
      </c>
      <c r="BF22" s="25">
        <f t="shared" si="14"/>
        <v>207</v>
      </c>
    </row>
    <row r="23" spans="1:58" ht="13.5" customHeight="1">
      <c r="A23" s="19" t="str">
        <f t="shared" si="0"/>
        <v>20</v>
      </c>
      <c r="B23" s="19" t="str">
        <f t="shared" si="15"/>
        <v>#</v>
      </c>
      <c r="C23" s="37" t="s">
        <v>134</v>
      </c>
      <c r="D23" s="25">
        <v>1985</v>
      </c>
      <c r="E23" s="21">
        <f>ROUND(F23+IF('[2]Men''s Epée'!$A$3=1,G23,0)+LARGE($AG23:$AR23,1)+LARGE($AG23:$AR23,2)+LARGE($AG23:$AR23,3)+LARGE($AG23:$AR23,4),0)</f>
        <v>1058</v>
      </c>
      <c r="F23" s="22"/>
      <c r="G23" s="23"/>
      <c r="H23" s="23">
        <v>22</v>
      </c>
      <c r="I23" s="24">
        <f>IF(OR('[2]Men''s Epée'!$A$3=1,'Men''s Epée'!$AG$3=TRUE),IF(OR(H23&gt;=33,ISNUMBER(H23)=FALSE),0,VLOOKUP(H23,PointTable,I$3,TRUE)),0)</f>
        <v>205</v>
      </c>
      <c r="J23" s="23" t="s">
        <v>8</v>
      </c>
      <c r="K23" s="24">
        <f>IF(OR('[2]Men''s Epée'!$A$3=1,'Men''s Epée'!$AH$3=TRUE),IF(OR(J23&gt;=33,ISNUMBER(J23)=FALSE),0,VLOOKUP(J23,PointTable,K$3,TRUE)),0)</f>
        <v>0</v>
      </c>
      <c r="L23" s="23">
        <v>24</v>
      </c>
      <c r="M23" s="24">
        <f>IF(OR('[2]Men''s Epée'!$A$3=1,'Men''s Epée'!$AI$3=TRUE),IF(OR(L23&gt;=33,ISNUMBER(L23)=FALSE),0,VLOOKUP(L23,PointTable,M$3,TRUE)),0)</f>
        <v>203</v>
      </c>
      <c r="N23" s="23">
        <v>17</v>
      </c>
      <c r="O23" s="24">
        <f>IF(OR('[2]Men''s Epée'!$A$3=1,'Men''s Epée'!$AJ$3=TRUE),IF(OR(N23&gt;=33,ISNUMBER(N23)=FALSE),0,VLOOKUP(N23,PointTable,O$3,TRUE)),0)</f>
        <v>210</v>
      </c>
      <c r="P23" s="4" t="str">
        <f t="shared" si="27"/>
        <v>np</v>
      </c>
      <c r="Q23" s="5">
        <f>IF(OR('[2]Men's Epée'!$A$3=1,'[2]Men's Epée'!$U$3=TRUE),IF(OR(P23&gt;='Men''s Epée'!$A$3,ISNUMBER(P23)=FALSE),0,VLOOKUP(P23,PointTable,Q$3,TRUE)),0)</f>
        <v>0</v>
      </c>
      <c r="R23" s="4" t="str">
        <f>VLOOKUP($C23,'[2]Men''s Saber'!$C$4:$U$100,R$1-2,FALSE)</f>
        <v>np</v>
      </c>
      <c r="S23" s="4">
        <f t="shared" si="21"/>
        <v>42.5</v>
      </c>
      <c r="T23" s="5">
        <f>IF(OR('[2]Men's Epée'!$A$3=1,'[2]Men's Epée'!$V$3=TRUE),IF(OR(S23&gt;='Men''s Epée'!$A$3,ISNUMBER(S23)=FALSE),0,VLOOKUP(S23,PointTable,T$3,TRUE)),0)</f>
        <v>227.5</v>
      </c>
      <c r="U23" s="4">
        <f>VLOOKUP($C23,'[2]Men''s Saber'!$C$4:$U$100,U$1-2,FALSE)</f>
        <v>42.5</v>
      </c>
      <c r="V23" s="4">
        <f t="shared" si="22"/>
        <v>17</v>
      </c>
      <c r="W23" s="5">
        <f>IF(OR('[2]Men's Epée'!$A$3=1,'[2]Men's Epée'!$W$3=TRUE),IF(OR(V23&gt;='Men''s Epée'!$A$3,ISNUMBER(V23)=FALSE),0,VLOOKUP(V23,PointTable,W$3,TRUE)),0)</f>
        <v>415</v>
      </c>
      <c r="X23" s="4">
        <f>VLOOKUP($C23,'[2]Men''s Saber'!$C$4:$U$100,X$1-2,FALSE)</f>
        <v>17</v>
      </c>
      <c r="Y23" s="4" t="str">
        <f t="shared" si="23"/>
        <v>np</v>
      </c>
      <c r="Z23" s="5">
        <f>IF(OR(Y23&gt;='Men''s Epée'!$A$3,ISNUMBER(Y23)=FALSE),0,VLOOKUP(Y23,PointTable,Z$3,TRUE))</f>
        <v>0</v>
      </c>
      <c r="AA23" s="4" t="str">
        <f>VLOOKUP($C23,'[2]Men''s Saber'!$C$4:$U$100,AA$1-2,FALSE)</f>
        <v>np</v>
      </c>
      <c r="AB23" s="52"/>
      <c r="AE23" s="54"/>
      <c r="AG23" s="25">
        <f aca="true" t="shared" si="28" ref="AG23:AG52">I23</f>
        <v>205</v>
      </c>
      <c r="AH23" s="25">
        <f aca="true" t="shared" si="29" ref="AH23:AH52">K23</f>
        <v>0</v>
      </c>
      <c r="AI23" s="25">
        <f aca="true" t="shared" si="30" ref="AI23:AI52">M23</f>
        <v>203</v>
      </c>
      <c r="AJ23" s="25">
        <f aca="true" t="shared" si="31" ref="AJ23:AJ52">O23</f>
        <v>210</v>
      </c>
      <c r="AK23" s="25">
        <f aca="true" t="shared" si="32" ref="AK23:AK52">Q23</f>
        <v>0</v>
      </c>
      <c r="AL23" s="25">
        <f aca="true" t="shared" si="33" ref="AL23:AL52">T23</f>
        <v>227.5</v>
      </c>
      <c r="AM23" s="25">
        <f aca="true" t="shared" si="34" ref="AM23:AM52">W23</f>
        <v>415</v>
      </c>
      <c r="AN23" s="25">
        <f aca="true" t="shared" si="35" ref="AN23:AN52">Z23</f>
        <v>0</v>
      </c>
      <c r="AO23" s="25">
        <f>IF(OR('[2]Men''s Epée'!$A$3=1,AB23&gt;0),ABS(AB23),0)</f>
        <v>0</v>
      </c>
      <c r="AP23" s="25">
        <f>IF(OR('[2]Men''s Epée'!$A$3=1,AC23&gt;0),ABS(AC23),0)</f>
        <v>0</v>
      </c>
      <c r="AQ23" s="25">
        <f>IF(OR('[2]Men''s Epée'!$A$3=1,AD23&gt;0),ABS(AD23),0)</f>
        <v>0</v>
      </c>
      <c r="AR23" s="25">
        <f>IF(OR('[2]Men''s Epée'!$A$3=1,AE23&gt;0),ABS(AE23),0)</f>
        <v>0</v>
      </c>
      <c r="AT23" s="25">
        <f>IF('Men''s Epée'!AG$3=TRUE,I23,0)</f>
        <v>205</v>
      </c>
      <c r="AU23" s="25">
        <f>IF('Men''s Epée'!AH$3=TRUE,K23,0)</f>
        <v>0</v>
      </c>
      <c r="AV23" s="25">
        <f>IF('Men''s Epée'!AI$3=TRUE,M23,0)</f>
        <v>0</v>
      </c>
      <c r="AW23" s="25">
        <f>IF('Men''s Epée'!AJ$3=TRUE,O23,0)</f>
        <v>0</v>
      </c>
      <c r="AX23" s="25">
        <f>IF('[2]Men''s Epée'!$U$3=TRUE,Q23,0)</f>
        <v>0</v>
      </c>
      <c r="AY23" s="25">
        <f>IF('[2]Men''s Epée'!$V$3=TRUE,T23,0)</f>
        <v>0</v>
      </c>
      <c r="AZ23" s="25">
        <f>IF('[2]Men''s Epée'!$W$3=TRUE,W23,0)</f>
        <v>0</v>
      </c>
      <c r="BA23" s="25">
        <f aca="true" t="shared" si="36" ref="BA23:BA52">Z23</f>
        <v>0</v>
      </c>
      <c r="BB23" s="55">
        <f aca="true" t="shared" si="37" ref="BB23:BB52">MAX(AB23,0)</f>
        <v>0</v>
      </c>
      <c r="BC23" s="55">
        <f aca="true" t="shared" si="38" ref="BC23:BC52">MAX(AC23,0)</f>
        <v>0</v>
      </c>
      <c r="BD23" s="55">
        <f aca="true" t="shared" si="39" ref="BD23:BD52">MAX(AD23,0)</f>
        <v>0</v>
      </c>
      <c r="BE23" s="55">
        <f aca="true" t="shared" si="40" ref="BE23:BE52">MAX(AE23,0)</f>
        <v>0</v>
      </c>
      <c r="BF23" s="25">
        <f aca="true" t="shared" si="41" ref="BF23:BF52">F23+LARGE(AT23:BE23,1)+LARGE(AT23:BE23,2)+LARGE(AT23:BE23,3)+LARGE(AT23:BE23,4)</f>
        <v>205</v>
      </c>
    </row>
    <row r="24" spans="1:58" ht="13.5" customHeight="1">
      <c r="A24" s="19" t="str">
        <f t="shared" si="0"/>
        <v>21</v>
      </c>
      <c r="B24" s="19">
        <f t="shared" si="15"/>
      </c>
      <c r="C24" s="35" t="s">
        <v>245</v>
      </c>
      <c r="D24" s="30">
        <v>1984</v>
      </c>
      <c r="E24" s="21">
        <f>ROUND(F24+IF('[2]Men''s Epée'!$A$3=1,G24,0)+LARGE($AG24:$AR24,1)+LARGE($AG24:$AR24,2)+LARGE($AG24:$AR24,3)+LARGE($AG24:$AR24,4),0)</f>
        <v>1021</v>
      </c>
      <c r="F24" s="22"/>
      <c r="G24" s="23"/>
      <c r="H24" s="23">
        <v>17.5</v>
      </c>
      <c r="I24" s="24">
        <f>IF(OR('[2]Men''s Epée'!$A$3=1,'Men''s Epée'!$AG$3=TRUE),IF(OR(H24&gt;=33,ISNUMBER(H24)=FALSE),0,VLOOKUP(H24,PointTable,I$3,TRUE)),0)</f>
        <v>209.5</v>
      </c>
      <c r="J24" s="23" t="s">
        <v>8</v>
      </c>
      <c r="K24" s="24">
        <f>IF(OR('[2]Men''s Epée'!$A$3=1,'Men''s Epée'!$AH$3=TRUE),IF(OR(J24&gt;=33,ISNUMBER(J24)=FALSE),0,VLOOKUP(J24,PointTable,K$3,TRUE)),0)</f>
        <v>0</v>
      </c>
      <c r="L24" s="23" t="s">
        <v>8</v>
      </c>
      <c r="M24" s="24">
        <f>IF(OR('[2]Men''s Epée'!$A$3=1,'Men''s Epée'!$AI$3=TRUE),IF(OR(L24&gt;=33,ISNUMBER(L24)=FALSE),0,VLOOKUP(L24,PointTable,M$3,TRUE)),0)</f>
        <v>0</v>
      </c>
      <c r="N24" s="23">
        <v>21</v>
      </c>
      <c r="O24" s="24">
        <f>IF(OR('[2]Men''s Epée'!$A$3=1,'Men''s Epée'!$AJ$3=TRUE),IF(OR(N24&gt;=33,ISNUMBER(N24)=FALSE),0,VLOOKUP(N24,PointTable,O$3,TRUE)),0)</f>
        <v>206</v>
      </c>
      <c r="P24" s="4" t="str">
        <f t="shared" si="27"/>
        <v>np</v>
      </c>
      <c r="Q24" s="5">
        <f>IF(OR('[2]Men's Epée'!$A$3=1,'[2]Men's Epée'!$U$3=TRUE),IF(OR(P24&gt;='Men''s Epée'!$A$3,ISNUMBER(P24)=FALSE),0,VLOOKUP(P24,PointTable,Q$3,TRUE)),0)</f>
        <v>0</v>
      </c>
      <c r="R24" s="4" t="str">
        <f>VLOOKUP($C24,'[2]Men''s Saber'!$C$4:$U$100,R$1-2,FALSE)</f>
        <v>np</v>
      </c>
      <c r="S24" s="4">
        <f t="shared" si="21"/>
        <v>36</v>
      </c>
      <c r="T24" s="5">
        <f>IF(OR('[2]Men's Epée'!$A$3=1,'[2]Men's Epée'!$V$3=TRUE),IF(OR(S24&gt;='Men''s Epée'!$A$3,ISNUMBER(S24)=FALSE),0,VLOOKUP(S24,PointTable,T$3,TRUE)),0)</f>
        <v>260</v>
      </c>
      <c r="U24" s="4">
        <f>VLOOKUP($C24,'[2]Men''s Saber'!$C$4:$U$100,U$1-2,FALSE)</f>
        <v>36</v>
      </c>
      <c r="V24" s="4" t="str">
        <f t="shared" si="22"/>
        <v>np</v>
      </c>
      <c r="W24" s="5">
        <f>IF(OR('[2]Men's Epée'!$A$3=1,'[2]Men's Epée'!$W$3=TRUE),IF(OR(V24&gt;='Men''s Epée'!$A$3,ISNUMBER(V24)=FALSE),0,VLOOKUP(V24,PointTable,W$3,TRUE)),0)</f>
        <v>0</v>
      </c>
      <c r="X24" s="4" t="str">
        <f>VLOOKUP($C24,'[2]Men''s Saber'!$C$4:$U$100,X$1-2,FALSE)</f>
        <v>np</v>
      </c>
      <c r="Y24" s="4">
        <f t="shared" si="23"/>
        <v>19.5</v>
      </c>
      <c r="Z24" s="5">
        <f>IF(OR(Y24&gt;='Men''s Epée'!$A$3,ISNUMBER(Y24)=FALSE),0,VLOOKUP(Y24,PointTable,Z$3,TRUE))</f>
        <v>345</v>
      </c>
      <c r="AA24" s="4">
        <f>VLOOKUP($C24,'[2]Men''s Saber'!$C$4:$U$100,AA$1-2,FALSE)</f>
        <v>19.5</v>
      </c>
      <c r="AB24" s="52"/>
      <c r="AE24" s="54"/>
      <c r="AG24" s="25">
        <f t="shared" si="28"/>
        <v>209.5</v>
      </c>
      <c r="AH24" s="25">
        <f t="shared" si="29"/>
        <v>0</v>
      </c>
      <c r="AI24" s="25">
        <f t="shared" si="30"/>
        <v>0</v>
      </c>
      <c r="AJ24" s="25">
        <f t="shared" si="31"/>
        <v>206</v>
      </c>
      <c r="AK24" s="25">
        <f t="shared" si="32"/>
        <v>0</v>
      </c>
      <c r="AL24" s="25">
        <f t="shared" si="33"/>
        <v>260</v>
      </c>
      <c r="AM24" s="25">
        <f t="shared" si="34"/>
        <v>0</v>
      </c>
      <c r="AN24" s="25">
        <f t="shared" si="35"/>
        <v>345</v>
      </c>
      <c r="AO24" s="25">
        <f>IF(OR('[2]Men''s Epée'!$A$3=1,AB24&gt;0),ABS(AB24),0)</f>
        <v>0</v>
      </c>
      <c r="AP24" s="25">
        <f>IF(OR('[2]Men''s Epée'!$A$3=1,AC24&gt;0),ABS(AC24),0)</f>
        <v>0</v>
      </c>
      <c r="AQ24" s="25">
        <f>IF(OR('[2]Men''s Epée'!$A$3=1,AD24&gt;0),ABS(AD24),0)</f>
        <v>0</v>
      </c>
      <c r="AR24" s="25">
        <f>IF(OR('[2]Men''s Epée'!$A$3=1,AE24&gt;0),ABS(AE24),0)</f>
        <v>0</v>
      </c>
      <c r="AT24" s="25">
        <f>IF('Men''s Epée'!AG$3=TRUE,I24,0)</f>
        <v>209.5</v>
      </c>
      <c r="AU24" s="25">
        <f>IF('Men''s Epée'!AH$3=TRUE,K24,0)</f>
        <v>0</v>
      </c>
      <c r="AV24" s="25">
        <f>IF('Men''s Epée'!AI$3=TRUE,M24,0)</f>
        <v>0</v>
      </c>
      <c r="AW24" s="25">
        <f>IF('Men''s Epée'!AJ$3=TRUE,O24,0)</f>
        <v>0</v>
      </c>
      <c r="AX24" s="25">
        <f>IF('[2]Men''s Epée'!$U$3=TRUE,Q24,0)</f>
        <v>0</v>
      </c>
      <c r="AY24" s="25">
        <f>IF('[2]Men''s Epée'!$V$3=TRUE,T24,0)</f>
        <v>0</v>
      </c>
      <c r="AZ24" s="25">
        <f>IF('[2]Men''s Epée'!$W$3=TRUE,W24,0)</f>
        <v>0</v>
      </c>
      <c r="BA24" s="25">
        <f t="shared" si="36"/>
        <v>345</v>
      </c>
      <c r="BB24" s="55">
        <f t="shared" si="37"/>
        <v>0</v>
      </c>
      <c r="BC24" s="55">
        <f t="shared" si="38"/>
        <v>0</v>
      </c>
      <c r="BD24" s="55">
        <f t="shared" si="39"/>
        <v>0</v>
      </c>
      <c r="BE24" s="55">
        <f t="shared" si="40"/>
        <v>0</v>
      </c>
      <c r="BF24" s="25">
        <f t="shared" si="41"/>
        <v>554.5</v>
      </c>
    </row>
    <row r="25" spans="1:58" ht="13.5" customHeight="1">
      <c r="A25" s="19" t="str">
        <f t="shared" si="0"/>
        <v>22</v>
      </c>
      <c r="B25" s="19">
        <f t="shared" si="15"/>
      </c>
      <c r="C25" s="37" t="s">
        <v>26</v>
      </c>
      <c r="D25" s="25">
        <v>1983</v>
      </c>
      <c r="E25" s="21">
        <f>ROUND(F25+IF('[2]Men''s Epée'!$A$3=1,G25,0)+LARGE($AG25:$AR25,1)+LARGE($AG25:$AR25,2)+LARGE($AG25:$AR25,3)+LARGE($AG25:$AR25,4),0)</f>
        <v>928</v>
      </c>
      <c r="F25" s="22"/>
      <c r="G25" s="23"/>
      <c r="H25" s="23" t="s">
        <v>8</v>
      </c>
      <c r="I25" s="24">
        <f>IF(OR('[2]Men''s Epée'!$A$3=1,'Men''s Epée'!$AG$3=TRUE),IF(OR(H25&gt;=33,ISNUMBER(H25)=FALSE),0,VLOOKUP(H25,PointTable,I$3,TRUE)),0)</f>
        <v>0</v>
      </c>
      <c r="J25" s="23" t="s">
        <v>8</v>
      </c>
      <c r="K25" s="24">
        <f>IF(OR('[2]Men''s Epée'!$A$3=1,'Men''s Epée'!$AH$3=TRUE),IF(OR(J25&gt;=33,ISNUMBER(J25)=FALSE),0,VLOOKUP(J25,PointTable,K$3,TRUE)),0)</f>
        <v>0</v>
      </c>
      <c r="L25" s="23" t="s">
        <v>8</v>
      </c>
      <c r="M25" s="24">
        <f>IF(OR('[2]Men''s Epée'!$A$3=1,'Men''s Epée'!$AI$3=TRUE),IF(OR(L25&gt;=33,ISNUMBER(L25)=FALSE),0,VLOOKUP(L25,PointTable,M$3,TRUE)),0)</f>
        <v>0</v>
      </c>
      <c r="N25" s="23" t="s">
        <v>8</v>
      </c>
      <c r="O25" s="24">
        <f>IF(OR('[2]Men''s Epée'!$A$3=1,'Men''s Epée'!$AJ$3=TRUE),IF(OR(N25&gt;=33,ISNUMBER(N25)=FALSE),0,VLOOKUP(N25,PointTable,O$3,TRUE)),0)</f>
        <v>0</v>
      </c>
      <c r="P25" s="4" t="str">
        <f t="shared" si="27"/>
        <v>np</v>
      </c>
      <c r="Q25" s="5">
        <f>IF(OR('[2]Men's Epée'!$A$3=1,'[2]Men's Epée'!$U$3=TRUE),IF(OR(P25&gt;='Men''s Epée'!$A$3,ISNUMBER(P25)=FALSE),0,VLOOKUP(P25,PointTable,Q$3,TRUE)),0)</f>
        <v>0</v>
      </c>
      <c r="R25" s="4" t="str">
        <f>VLOOKUP($C25,'[2]Men''s Saber'!$C$4:$U$100,R$1-2,FALSE)</f>
        <v>np</v>
      </c>
      <c r="S25" s="4" t="str">
        <f t="shared" si="21"/>
        <v>np</v>
      </c>
      <c r="T25" s="5">
        <f>IF(OR('[2]Men's Epée'!$A$3=1,'[2]Men's Epée'!$V$3=TRUE),IF(OR(S25&gt;='Men''s Epée'!$A$3,ISNUMBER(S25)=FALSE),0,VLOOKUP(S25,PointTable,T$3,TRUE)),0)</f>
        <v>0</v>
      </c>
      <c r="U25" s="4" t="str">
        <f>VLOOKUP($C25,'[2]Men''s Saber'!$C$4:$U$100,U$1-2,FALSE)</f>
        <v>np</v>
      </c>
      <c r="V25" s="4">
        <f t="shared" si="22"/>
        <v>26</v>
      </c>
      <c r="W25" s="5">
        <f>IF(OR('[2]Men's Epée'!$A$3=1,'[2]Men's Epée'!$W$3=TRUE),IF(OR(V25&gt;='Men''s Epée'!$A$3,ISNUMBER(V25)=FALSE),0,VLOOKUP(V25,PointTable,W$3,TRUE)),0)</f>
        <v>310</v>
      </c>
      <c r="X25" s="4">
        <f>VLOOKUP($C25,'[2]Men''s Saber'!$C$4:$U$100,X$1-2,FALSE)</f>
        <v>26</v>
      </c>
      <c r="Y25" s="4" t="str">
        <f t="shared" si="23"/>
        <v>np</v>
      </c>
      <c r="Z25" s="5">
        <f>IF(OR(Y25&gt;='Men''s Epée'!$A$3,ISNUMBER(Y25)=FALSE),0,VLOOKUP(Y25,PointTable,Z$3,TRUE))</f>
        <v>0</v>
      </c>
      <c r="AA25" s="4" t="str">
        <f>VLOOKUP($C25,'[2]Men''s Saber'!$C$4:$U$100,AA$1-2,FALSE)</f>
        <v>np</v>
      </c>
      <c r="AB25" s="52">
        <v>-618</v>
      </c>
      <c r="AE25" s="54"/>
      <c r="AG25" s="25">
        <f t="shared" si="28"/>
        <v>0</v>
      </c>
      <c r="AH25" s="25">
        <f t="shared" si="29"/>
        <v>0</v>
      </c>
      <c r="AI25" s="25">
        <f t="shared" si="30"/>
        <v>0</v>
      </c>
      <c r="AJ25" s="25">
        <f t="shared" si="31"/>
        <v>0</v>
      </c>
      <c r="AK25" s="25">
        <f t="shared" si="32"/>
        <v>0</v>
      </c>
      <c r="AL25" s="25">
        <f t="shared" si="33"/>
        <v>0</v>
      </c>
      <c r="AM25" s="25">
        <f t="shared" si="34"/>
        <v>310</v>
      </c>
      <c r="AN25" s="25">
        <f t="shared" si="35"/>
        <v>0</v>
      </c>
      <c r="AO25" s="25">
        <f>IF(OR('[2]Men''s Epée'!$A$3=1,AB25&gt;0),ABS(AB25),0)</f>
        <v>618</v>
      </c>
      <c r="AP25" s="25">
        <f>IF(OR('[2]Men''s Epée'!$A$3=1,AC25&gt;0),ABS(AC25),0)</f>
        <v>0</v>
      </c>
      <c r="AQ25" s="25">
        <f>IF(OR('[2]Men''s Epée'!$A$3=1,AD25&gt;0),ABS(AD25),0)</f>
        <v>0</v>
      </c>
      <c r="AR25" s="25">
        <f>IF(OR('[2]Men''s Epée'!$A$3=1,AE25&gt;0),ABS(AE25),0)</f>
        <v>0</v>
      </c>
      <c r="AT25" s="25">
        <f>IF('Men''s Epée'!AG$3=TRUE,I25,0)</f>
        <v>0</v>
      </c>
      <c r="AU25" s="25">
        <f>IF('Men''s Epée'!AH$3=TRUE,K25,0)</f>
        <v>0</v>
      </c>
      <c r="AV25" s="25">
        <f>IF('Men''s Epée'!AI$3=TRUE,M25,0)</f>
        <v>0</v>
      </c>
      <c r="AW25" s="25">
        <f>IF('Men''s Epée'!AJ$3=TRUE,O25,0)</f>
        <v>0</v>
      </c>
      <c r="AX25" s="25">
        <f>IF('[2]Men''s Epée'!$U$3=TRUE,Q25,0)</f>
        <v>0</v>
      </c>
      <c r="AY25" s="25">
        <f>IF('[2]Men''s Epée'!$V$3=TRUE,T25,0)</f>
        <v>0</v>
      </c>
      <c r="AZ25" s="25">
        <f>IF('[2]Men''s Epée'!$W$3=TRUE,W25,0)</f>
        <v>0</v>
      </c>
      <c r="BA25" s="25">
        <f t="shared" si="36"/>
        <v>0</v>
      </c>
      <c r="BB25" s="55">
        <f t="shared" si="37"/>
        <v>0</v>
      </c>
      <c r="BC25" s="55">
        <f t="shared" si="38"/>
        <v>0</v>
      </c>
      <c r="BD25" s="55">
        <f t="shared" si="39"/>
        <v>0</v>
      </c>
      <c r="BE25" s="55">
        <f t="shared" si="40"/>
        <v>0</v>
      </c>
      <c r="BF25" s="25">
        <f t="shared" si="41"/>
        <v>0</v>
      </c>
    </row>
    <row r="26" spans="1:58" ht="13.5" customHeight="1">
      <c r="A26" s="19" t="str">
        <f t="shared" si="0"/>
        <v>23</v>
      </c>
      <c r="B26" s="19" t="str">
        <f t="shared" si="15"/>
        <v>#</v>
      </c>
      <c r="C26" s="37" t="s">
        <v>179</v>
      </c>
      <c r="D26" s="25">
        <v>1985</v>
      </c>
      <c r="E26" s="21">
        <f>ROUND(F26+IF('[2]Men''s Epée'!$A$3=1,G26,0)+LARGE($AG26:$AR26,1)+LARGE($AG26:$AR26,2)+LARGE($AG26:$AR26,3)+LARGE($AG26:$AR26,4),0)</f>
        <v>885</v>
      </c>
      <c r="F26" s="22"/>
      <c r="G26" s="23"/>
      <c r="H26" s="23">
        <v>27</v>
      </c>
      <c r="I26" s="24">
        <f>IF(OR('[2]Men''s Epée'!$A$3=1,'Men''s Epée'!$AG$3=TRUE),IF(OR(H26&gt;=33,ISNUMBER(H26)=FALSE),0,VLOOKUP(H26,PointTable,I$3,TRUE)),0)</f>
        <v>170</v>
      </c>
      <c r="J26" s="23">
        <v>13</v>
      </c>
      <c r="K26" s="24">
        <f>IF(OR('[2]Men''s Epée'!$A$3=1,'Men''s Epée'!$AH$3=TRUE),IF(OR(J26&gt;=33,ISNUMBER(J26)=FALSE),0,VLOOKUP(J26,PointTable,K$3,TRUE)),0)</f>
        <v>303</v>
      </c>
      <c r="L26" s="23">
        <v>30</v>
      </c>
      <c r="M26" s="24">
        <f>IF(OR('[2]Men''s Epée'!$A$3=1,'Men''s Epée'!$AI$3=TRUE),IF(OR(L26&gt;=33,ISNUMBER(L26)=FALSE),0,VLOOKUP(L26,PointTable,M$3,TRUE)),0)</f>
        <v>167</v>
      </c>
      <c r="N26" s="23" t="s">
        <v>8</v>
      </c>
      <c r="O26" s="24">
        <f>IF(OR('[2]Men''s Epée'!$A$3=1,'Men''s Epée'!$AJ$3=TRUE),IF(OR(N26&gt;=33,ISNUMBER(N26)=FALSE),0,VLOOKUP(N26,PointTable,O$3,TRUE)),0)</f>
        <v>0</v>
      </c>
      <c r="P26" s="4" t="str">
        <f t="shared" si="27"/>
        <v>np</v>
      </c>
      <c r="Q26" s="5">
        <f>IF(OR('[2]Men's Epée'!$A$3=1,'[2]Men's Epée'!$U$3=TRUE),IF(OR(P26&gt;='Men''s Epée'!$A$3,ISNUMBER(P26)=FALSE),0,VLOOKUP(P26,PointTable,Q$3,TRUE)),0)</f>
        <v>0</v>
      </c>
      <c r="R26" s="4" t="str">
        <f>VLOOKUP($C26,'[2]Men''s Saber'!$C$4:$U$100,R$1-2,FALSE)</f>
        <v>np</v>
      </c>
      <c r="S26" s="4">
        <f>IF(ISERROR(U26),"np",U26)</f>
        <v>39</v>
      </c>
      <c r="T26" s="5">
        <f>IF(OR('[2]Men's Epée'!$A$3=1,'[2]Men's Epée'!$V$3=TRUE),IF(OR(S26&gt;='Men''s Epée'!$A$3,ISNUMBER(S26)=FALSE),0,VLOOKUP(S26,PointTable,T$3,TRUE)),0)</f>
        <v>245</v>
      </c>
      <c r="U26" s="4">
        <f>VLOOKUP($C26,'[2]Men''s Saber'!$C$4:$U$100,U$1-2,FALSE)</f>
        <v>39</v>
      </c>
      <c r="V26" s="4" t="str">
        <f>IF(ISERROR(X26),"np",X26)</f>
        <v>np</v>
      </c>
      <c r="W26" s="5">
        <f>IF(OR('[2]Men's Epée'!$A$3=1,'[2]Men's Epée'!$W$3=TRUE),IF(OR(V26&gt;='Men''s Epée'!$A$3,ISNUMBER(V26)=FALSE),0,VLOOKUP(V26,PointTable,W$3,TRUE)),0)</f>
        <v>0</v>
      </c>
      <c r="X26" s="4" t="str">
        <f>VLOOKUP($C26,'[2]Men''s Saber'!$C$4:$U$100,X$1-2,FALSE)</f>
        <v>np</v>
      </c>
      <c r="Y26" s="4" t="str">
        <f>IF(ISERROR(AA26),"np",AA26)</f>
        <v>np</v>
      </c>
      <c r="Z26" s="5">
        <f>IF(OR(Y26&gt;='Men''s Epée'!$A$3,ISNUMBER(Y26)=FALSE),0,VLOOKUP(Y26,PointTable,Z$3,TRUE))</f>
        <v>0</v>
      </c>
      <c r="AA26" s="4" t="str">
        <f>VLOOKUP($C26,'[2]Men''s Saber'!$C$4:$U$100,AA$1-2,FALSE)</f>
        <v>np</v>
      </c>
      <c r="AB26" s="52"/>
      <c r="AE26" s="54"/>
      <c r="AG26" s="25">
        <f t="shared" si="28"/>
        <v>170</v>
      </c>
      <c r="AH26" s="25">
        <f t="shared" si="29"/>
        <v>303</v>
      </c>
      <c r="AI26" s="25">
        <f t="shared" si="30"/>
        <v>167</v>
      </c>
      <c r="AJ26" s="25">
        <f t="shared" si="31"/>
        <v>0</v>
      </c>
      <c r="AK26" s="25">
        <f t="shared" si="32"/>
        <v>0</v>
      </c>
      <c r="AL26" s="25">
        <f t="shared" si="33"/>
        <v>245</v>
      </c>
      <c r="AM26" s="25">
        <f t="shared" si="34"/>
        <v>0</v>
      </c>
      <c r="AN26" s="25">
        <f t="shared" si="35"/>
        <v>0</v>
      </c>
      <c r="AO26" s="25">
        <f>IF(OR('[2]Men''s Epée'!$A$3=1,AB26&gt;0),ABS(AB26),0)</f>
        <v>0</v>
      </c>
      <c r="AP26" s="25">
        <f>IF(OR('[2]Men''s Epée'!$A$3=1,AC26&gt;0),ABS(AC26),0)</f>
        <v>0</v>
      </c>
      <c r="AQ26" s="25">
        <f>IF(OR('[2]Men''s Epée'!$A$3=1,AD26&gt;0),ABS(AD26),0)</f>
        <v>0</v>
      </c>
      <c r="AR26" s="25">
        <f>IF(OR('[2]Men''s Epée'!$A$3=1,AE26&gt;0),ABS(AE26),0)</f>
        <v>0</v>
      </c>
      <c r="AT26" s="25">
        <f>IF('Men''s Epée'!AG$3=TRUE,I26,0)</f>
        <v>170</v>
      </c>
      <c r="AU26" s="25">
        <f>IF('Men''s Epée'!AH$3=TRUE,K26,0)</f>
        <v>0</v>
      </c>
      <c r="AV26" s="25">
        <f>IF('Men''s Epée'!AI$3=TRUE,M26,0)</f>
        <v>0</v>
      </c>
      <c r="AW26" s="25">
        <f>IF('Men''s Epée'!AJ$3=TRUE,O26,0)</f>
        <v>0</v>
      </c>
      <c r="AX26" s="25">
        <f>IF('[2]Men''s Epée'!$U$3=TRUE,Q26,0)</f>
        <v>0</v>
      </c>
      <c r="AY26" s="25">
        <f>IF('[2]Men''s Epée'!$V$3=TRUE,T26,0)</f>
        <v>0</v>
      </c>
      <c r="AZ26" s="25">
        <f>IF('[2]Men''s Epée'!$W$3=TRUE,W26,0)</f>
        <v>0</v>
      </c>
      <c r="BA26" s="25">
        <f t="shared" si="36"/>
        <v>0</v>
      </c>
      <c r="BB26" s="55">
        <f t="shared" si="37"/>
        <v>0</v>
      </c>
      <c r="BC26" s="55">
        <f t="shared" si="38"/>
        <v>0</v>
      </c>
      <c r="BD26" s="55">
        <f t="shared" si="39"/>
        <v>0</v>
      </c>
      <c r="BE26" s="55">
        <f t="shared" si="40"/>
        <v>0</v>
      </c>
      <c r="BF26" s="25">
        <f t="shared" si="41"/>
        <v>170</v>
      </c>
    </row>
    <row r="27" spans="1:58" ht="13.5" customHeight="1">
      <c r="A27" s="19" t="str">
        <f t="shared" si="0"/>
        <v>24</v>
      </c>
      <c r="B27" s="19">
        <f t="shared" si="15"/>
      </c>
      <c r="C27" s="37" t="s">
        <v>28</v>
      </c>
      <c r="D27" s="25">
        <v>1983</v>
      </c>
      <c r="E27" s="21">
        <f>ROUND(F27+IF('[2]Men''s Epée'!$A$3=1,G27,0)+LARGE($AG27:$AR27,1)+LARGE($AG27:$AR27,2)+LARGE($AG27:$AR27,3)+LARGE($AG27:$AR27,4),0)</f>
        <v>825</v>
      </c>
      <c r="F27" s="22"/>
      <c r="G27" s="23"/>
      <c r="H27" s="23">
        <v>21</v>
      </c>
      <c r="I27" s="24">
        <f>IF(OR('[2]Men''s Epée'!$A$3=1,'Men''s Epée'!$AG$3=TRUE),IF(OR(H27&gt;=33,ISNUMBER(H27)=FALSE),0,VLOOKUP(H27,PointTable,I$3,TRUE)),0)</f>
        <v>206</v>
      </c>
      <c r="J27" s="23">
        <v>32</v>
      </c>
      <c r="K27" s="24">
        <f>IF(OR('[2]Men''s Epée'!$A$3=1,'Men''s Epée'!$AH$3=TRUE),IF(OR(J27&gt;=33,ISNUMBER(J27)=FALSE),0,VLOOKUP(J27,PointTable,K$3,TRUE)),0)</f>
        <v>165</v>
      </c>
      <c r="L27" s="23" t="s">
        <v>8</v>
      </c>
      <c r="M27" s="24">
        <f>IF(OR('[2]Men''s Epée'!$A$3=1,'Men''s Epée'!$AI$3=TRUE),IF(OR(L27&gt;=33,ISNUMBER(L27)=FALSE),0,VLOOKUP(L27,PointTable,M$3,TRUE)),0)</f>
        <v>0</v>
      </c>
      <c r="N27" s="23">
        <v>26</v>
      </c>
      <c r="O27" s="24">
        <f>IF(OR('[2]Men''s Epée'!$A$3=1,'Men''s Epée'!$AJ$3=TRUE),IF(OR(N27&gt;=33,ISNUMBER(N27)=FALSE),0,VLOOKUP(N27,PointTable,O$3,TRUE)),0)</f>
        <v>171</v>
      </c>
      <c r="P27" s="4">
        <f t="shared" si="27"/>
        <v>38.5</v>
      </c>
      <c r="Q27" s="5">
        <f>IF(OR('[2]Men's Epée'!$A$3=1,'[2]Men's Epée'!$U$3=TRUE),IF(OR(P27&gt;='Men''s Epée'!$A$3,ISNUMBER(P27)=FALSE),0,VLOOKUP(P27,PointTable,Q$3,TRUE)),0)</f>
        <v>247.5</v>
      </c>
      <c r="R27" s="4">
        <f>VLOOKUP($C27,'[2]Men''s Saber'!$C$4:$U$100,R$1-2,FALSE)</f>
        <v>38.5</v>
      </c>
      <c r="S27" s="4">
        <f t="shared" si="21"/>
        <v>48</v>
      </c>
      <c r="T27" s="5">
        <f>IF(OR('[2]Men's Epée'!$A$3=1,'[2]Men's Epée'!$V$3=TRUE),IF(OR(S27&gt;='Men''s Epée'!$A$3,ISNUMBER(S27)=FALSE),0,VLOOKUP(S27,PointTable,T$3,TRUE)),0)</f>
        <v>200</v>
      </c>
      <c r="U27" s="4">
        <f>VLOOKUP($C27,'[2]Men''s Saber'!$C$4:$U$100,U$1-2,FALSE)</f>
        <v>48</v>
      </c>
      <c r="V27" s="4" t="str">
        <f t="shared" si="22"/>
        <v>np</v>
      </c>
      <c r="W27" s="5">
        <f>IF(OR('[2]Men's Epée'!$A$3=1,'[2]Men's Epée'!$W$3=TRUE),IF(OR(V27&gt;='Men''s Epée'!$A$3,ISNUMBER(V27)=FALSE),0,VLOOKUP(V27,PointTable,W$3,TRUE)),0)</f>
        <v>0</v>
      </c>
      <c r="X27" s="4" t="str">
        <f>VLOOKUP($C27,'[2]Men''s Saber'!$C$4:$U$100,X$1-2,FALSE)</f>
        <v>np</v>
      </c>
      <c r="Y27" s="4" t="str">
        <f t="shared" si="23"/>
        <v>np</v>
      </c>
      <c r="Z27" s="5">
        <f>IF(OR(Y27&gt;='Men''s Epée'!$A$3,ISNUMBER(Y27)=FALSE),0,VLOOKUP(Y27,PointTable,Z$3,TRUE))</f>
        <v>0</v>
      </c>
      <c r="AA27" s="4" t="str">
        <f>VLOOKUP($C27,'[2]Men''s Saber'!$C$4:$U$100,AA$1-2,FALSE)</f>
        <v>np</v>
      </c>
      <c r="AB27" s="52"/>
      <c r="AE27" s="54"/>
      <c r="AG27" s="25">
        <f t="shared" si="28"/>
        <v>206</v>
      </c>
      <c r="AH27" s="25">
        <f t="shared" si="29"/>
        <v>165</v>
      </c>
      <c r="AI27" s="25">
        <f t="shared" si="30"/>
        <v>0</v>
      </c>
      <c r="AJ27" s="25">
        <f t="shared" si="31"/>
        <v>171</v>
      </c>
      <c r="AK27" s="25">
        <f t="shared" si="32"/>
        <v>247.5</v>
      </c>
      <c r="AL27" s="25">
        <f t="shared" si="33"/>
        <v>200</v>
      </c>
      <c r="AM27" s="25">
        <f t="shared" si="34"/>
        <v>0</v>
      </c>
      <c r="AN27" s="25">
        <f t="shared" si="35"/>
        <v>0</v>
      </c>
      <c r="AO27" s="25">
        <f>IF(OR('[2]Men''s Epée'!$A$3=1,AB27&gt;0),ABS(AB27),0)</f>
        <v>0</v>
      </c>
      <c r="AP27" s="25">
        <f>IF(OR('[2]Men''s Epée'!$A$3=1,AC27&gt;0),ABS(AC27),0)</f>
        <v>0</v>
      </c>
      <c r="AQ27" s="25">
        <f>IF(OR('[2]Men''s Epée'!$A$3=1,AD27&gt;0),ABS(AD27),0)</f>
        <v>0</v>
      </c>
      <c r="AR27" s="25">
        <f>IF(OR('[2]Men''s Epée'!$A$3=1,AE27&gt;0),ABS(AE27),0)</f>
        <v>0</v>
      </c>
      <c r="AT27" s="25">
        <f>IF('Men''s Epée'!AG$3=TRUE,I27,0)</f>
        <v>206</v>
      </c>
      <c r="AU27" s="25">
        <f>IF('Men''s Epée'!AH$3=TRUE,K27,0)</f>
        <v>0</v>
      </c>
      <c r="AV27" s="25">
        <f>IF('Men''s Epée'!AI$3=TRUE,M27,0)</f>
        <v>0</v>
      </c>
      <c r="AW27" s="25">
        <f>IF('Men''s Epée'!AJ$3=TRUE,O27,0)</f>
        <v>0</v>
      </c>
      <c r="AX27" s="25">
        <f>IF('[2]Men''s Epée'!$U$3=TRUE,Q27,0)</f>
        <v>0</v>
      </c>
      <c r="AY27" s="25">
        <f>IF('[2]Men''s Epée'!$V$3=TRUE,T27,0)</f>
        <v>0</v>
      </c>
      <c r="AZ27" s="25">
        <f>IF('[2]Men''s Epée'!$W$3=TRUE,W27,0)</f>
        <v>0</v>
      </c>
      <c r="BA27" s="25">
        <f t="shared" si="36"/>
        <v>0</v>
      </c>
      <c r="BB27" s="55">
        <f t="shared" si="37"/>
        <v>0</v>
      </c>
      <c r="BC27" s="55">
        <f t="shared" si="38"/>
        <v>0</v>
      </c>
      <c r="BD27" s="55">
        <f t="shared" si="39"/>
        <v>0</v>
      </c>
      <c r="BE27" s="55">
        <f t="shared" si="40"/>
        <v>0</v>
      </c>
      <c r="BF27" s="25">
        <f t="shared" si="41"/>
        <v>206</v>
      </c>
    </row>
    <row r="28" spans="1:58" ht="13.5" customHeight="1">
      <c r="A28" s="19" t="str">
        <f t="shared" si="0"/>
        <v>25</v>
      </c>
      <c r="B28" s="19">
        <f t="shared" si="15"/>
      </c>
      <c r="C28" s="37" t="s">
        <v>289</v>
      </c>
      <c r="D28" s="25">
        <v>1983</v>
      </c>
      <c r="E28" s="21">
        <f>ROUND(F28+IF('[2]Men''s Epée'!$A$3=1,G28,0)+LARGE($AG28:$AR28,1)+LARGE($AG28:$AR28,2)+LARGE($AG28:$AR28,3)+LARGE($AG28:$AR28,4),0)</f>
        <v>711</v>
      </c>
      <c r="F28" s="22"/>
      <c r="G28" s="23"/>
      <c r="H28" s="23" t="s">
        <v>8</v>
      </c>
      <c r="I28" s="24">
        <f>IF(OR('[2]Men''s Epée'!$A$3=1,'Men''s Epée'!$AG$3=TRUE),IF(OR(H28&gt;=33,ISNUMBER(H28)=FALSE),0,VLOOKUP(H28,PointTable,I$3,TRUE)),0)</f>
        <v>0</v>
      </c>
      <c r="J28" s="23" t="s">
        <v>8</v>
      </c>
      <c r="K28" s="24">
        <f>IF(OR('[2]Men''s Epée'!$A$3=1,'Men''s Epée'!$AH$3=TRUE),IF(OR(J28&gt;=33,ISNUMBER(J28)=FALSE),0,VLOOKUP(J28,PointTable,K$3,TRUE)),0)</f>
        <v>0</v>
      </c>
      <c r="L28" s="23">
        <v>31</v>
      </c>
      <c r="M28" s="24">
        <f>IF(OR('[2]Men''s Epée'!$A$3=1,'Men''s Epée'!$AI$3=TRUE),IF(OR(L28&gt;=33,ISNUMBER(L28)=FALSE),0,VLOOKUP(L28,PointTable,M$3,TRUE)),0)</f>
        <v>166</v>
      </c>
      <c r="N28" s="23">
        <v>16</v>
      </c>
      <c r="O28" s="24">
        <f>IF(OR('[2]Men''s Epée'!$A$3=1,'Men''s Epée'!$AJ$3=TRUE),IF(OR(N28&gt;=33,ISNUMBER(N28)=FALSE),0,VLOOKUP(N28,PointTable,O$3,TRUE)),0)</f>
        <v>300</v>
      </c>
      <c r="P28" s="4" t="str">
        <f>IF(ISERROR(R28),"np",R28)</f>
        <v>np</v>
      </c>
      <c r="Q28" s="5">
        <f>IF(OR('[2]Men's Epée'!$A$3=1,'[2]Men's Epée'!$U$3=TRUE),IF(OR(P28&gt;='Men''s Epée'!$A$3,ISNUMBER(P28)=FALSE),0,VLOOKUP(P28,PointTable,Q$3,TRUE)),0)</f>
        <v>0</v>
      </c>
      <c r="R28" s="4" t="str">
        <f>VLOOKUP($C28,'[2]Men''s Saber'!$C$4:$U$100,R$1-2,FALSE)</f>
        <v>np</v>
      </c>
      <c r="S28" s="4" t="str">
        <f t="shared" si="21"/>
        <v>np</v>
      </c>
      <c r="T28" s="5">
        <f>IF(OR('[2]Men's Epée'!$A$3=1,'[2]Men's Epée'!$V$3=TRUE),IF(OR(S28&gt;='Men''s Epée'!$A$3,ISNUMBER(S28)=FALSE),0,VLOOKUP(S28,PointTable,T$3,TRUE)),0)</f>
        <v>0</v>
      </c>
      <c r="U28" s="4" t="str">
        <f>VLOOKUP($C28,'[2]Men''s Saber'!$C$4:$U$100,U$1-2,FALSE)</f>
        <v>np</v>
      </c>
      <c r="V28" s="4">
        <f t="shared" si="22"/>
        <v>38.33</v>
      </c>
      <c r="W28" s="5">
        <f>IF(OR('[2]Men's Epée'!$A$3=1,'[2]Men's Epée'!$W$3=TRUE),IF(OR(V28&gt;='Men''s Epée'!$A$3,ISNUMBER(V28)=FALSE),0,VLOOKUP(V28,PointTable,W$3,TRUE)),0)</f>
        <v>245</v>
      </c>
      <c r="X28" s="4">
        <f>VLOOKUP($C28,'[2]Men''s Saber'!$C$4:$U$100,X$1-2,FALSE)</f>
        <v>38.33</v>
      </c>
      <c r="Y28" s="4" t="str">
        <f t="shared" si="23"/>
        <v>np</v>
      </c>
      <c r="Z28" s="5">
        <f>IF(OR(Y28&gt;='Men''s Epée'!$A$3,ISNUMBER(Y28)=FALSE),0,VLOOKUP(Y28,PointTable,Z$3,TRUE))</f>
        <v>0</v>
      </c>
      <c r="AA28" s="4" t="str">
        <f>VLOOKUP($C28,'[2]Men''s Saber'!$C$4:$U$100,AA$1-2,FALSE)</f>
        <v>np</v>
      </c>
      <c r="AB28" s="52"/>
      <c r="AE28" s="54"/>
      <c r="AG28" s="25">
        <f t="shared" si="28"/>
        <v>0</v>
      </c>
      <c r="AH28" s="25">
        <f t="shared" si="29"/>
        <v>0</v>
      </c>
      <c r="AI28" s="25">
        <f t="shared" si="30"/>
        <v>166</v>
      </c>
      <c r="AJ28" s="25">
        <f t="shared" si="31"/>
        <v>300</v>
      </c>
      <c r="AK28" s="25">
        <f t="shared" si="32"/>
        <v>0</v>
      </c>
      <c r="AL28" s="25">
        <f t="shared" si="33"/>
        <v>0</v>
      </c>
      <c r="AM28" s="25">
        <f t="shared" si="34"/>
        <v>245</v>
      </c>
      <c r="AN28" s="25">
        <f t="shared" si="35"/>
        <v>0</v>
      </c>
      <c r="AO28" s="25">
        <f>IF(OR('[2]Men''s Epée'!$A$3=1,AB28&gt;0),ABS(AB28),0)</f>
        <v>0</v>
      </c>
      <c r="AP28" s="25">
        <f>IF(OR('[2]Men''s Epée'!$A$3=1,AC28&gt;0),ABS(AC28),0)</f>
        <v>0</v>
      </c>
      <c r="AQ28" s="25">
        <f>IF(OR('[2]Men''s Epée'!$A$3=1,AD28&gt;0),ABS(AD28),0)</f>
        <v>0</v>
      </c>
      <c r="AR28" s="25">
        <f>IF(OR('[2]Men''s Epée'!$A$3=1,AE28&gt;0),ABS(AE28),0)</f>
        <v>0</v>
      </c>
      <c r="AT28" s="25">
        <f>IF('Men''s Epée'!AG$3=TRUE,I28,0)</f>
        <v>0</v>
      </c>
      <c r="AU28" s="25">
        <f>IF('Men''s Epée'!AH$3=TRUE,K28,0)</f>
        <v>0</v>
      </c>
      <c r="AV28" s="25">
        <f>IF('Men''s Epée'!AI$3=TRUE,M28,0)</f>
        <v>0</v>
      </c>
      <c r="AW28" s="25">
        <f>IF('Men''s Epée'!AJ$3=TRUE,O28,0)</f>
        <v>0</v>
      </c>
      <c r="AX28" s="25">
        <f>IF('[2]Men''s Epée'!$U$3=TRUE,Q28,0)</f>
        <v>0</v>
      </c>
      <c r="AY28" s="25">
        <f>IF('[2]Men''s Epée'!$V$3=TRUE,T28,0)</f>
        <v>0</v>
      </c>
      <c r="AZ28" s="25">
        <f>IF('[2]Men''s Epée'!$W$3=TRUE,W28,0)</f>
        <v>0</v>
      </c>
      <c r="BA28" s="25">
        <f t="shared" si="36"/>
        <v>0</v>
      </c>
      <c r="BB28" s="55">
        <f t="shared" si="37"/>
        <v>0</v>
      </c>
      <c r="BC28" s="55">
        <f t="shared" si="38"/>
        <v>0</v>
      </c>
      <c r="BD28" s="55">
        <f t="shared" si="39"/>
        <v>0</v>
      </c>
      <c r="BE28" s="55">
        <f t="shared" si="40"/>
        <v>0</v>
      </c>
      <c r="BF28" s="25">
        <f t="shared" si="41"/>
        <v>0</v>
      </c>
    </row>
    <row r="29" spans="1:58" ht="13.5" customHeight="1">
      <c r="A29" s="19" t="str">
        <f t="shared" si="0"/>
        <v>26</v>
      </c>
      <c r="B29" s="19" t="str">
        <f t="shared" si="15"/>
        <v>#</v>
      </c>
      <c r="C29" s="35" t="s">
        <v>217</v>
      </c>
      <c r="D29" s="30">
        <v>1986</v>
      </c>
      <c r="E29" s="21">
        <f>ROUND(F29+IF('[2]Men''s Epée'!$A$3=1,G29,0)+LARGE($AG29:$AR29,1)+LARGE($AG29:$AR29,2)+LARGE($AG29:$AR29,3)+LARGE($AG29:$AR29,4),0)</f>
        <v>683</v>
      </c>
      <c r="F29" s="22"/>
      <c r="G29" s="23"/>
      <c r="H29" s="23" t="s">
        <v>8</v>
      </c>
      <c r="I29" s="24">
        <f>IF(OR('[2]Men''s Epée'!$A$3=1,'Men''s Epée'!$AG$3=TRUE),IF(OR(H29&gt;=33,ISNUMBER(H29)=FALSE),0,VLOOKUP(H29,PointTable,I$3,TRUE)),0)</f>
        <v>0</v>
      </c>
      <c r="J29" s="23" t="s">
        <v>8</v>
      </c>
      <c r="K29" s="24">
        <f>IF(OR('[2]Men''s Epée'!$A$3=1,'Men''s Epée'!$AH$3=TRUE),IF(OR(J29&gt;=33,ISNUMBER(J29)=FALSE),0,VLOOKUP(J29,PointTable,K$3,TRUE)),0)</f>
        <v>0</v>
      </c>
      <c r="L29" s="23" t="s">
        <v>8</v>
      </c>
      <c r="M29" s="24">
        <f>IF(OR('[2]Men''s Epée'!$A$3=1,'Men''s Epée'!$AI$3=TRUE),IF(OR(L29&gt;=33,ISNUMBER(L29)=FALSE),0,VLOOKUP(L29,PointTable,M$3,TRUE)),0)</f>
        <v>0</v>
      </c>
      <c r="N29" s="23" t="s">
        <v>8</v>
      </c>
      <c r="O29" s="24">
        <f>IF(OR('[2]Men''s Epée'!$A$3=1,'Men''s Epée'!$AJ$3=TRUE),IF(OR(N29&gt;=33,ISNUMBER(N29)=FALSE),0,VLOOKUP(N29,PointTable,O$3,TRUE)),0)</f>
        <v>0</v>
      </c>
      <c r="P29" s="4">
        <f t="shared" si="27"/>
        <v>18</v>
      </c>
      <c r="Q29" s="5">
        <f>IF(OR('[2]Men's Epée'!$A$3=1,'[2]Men's Epée'!$U$3=TRUE),IF(OR(P29&gt;='Men''s Epée'!$A$3,ISNUMBER(P29)=FALSE),0,VLOOKUP(P29,PointTable,Q$3,TRUE)),0)</f>
        <v>410</v>
      </c>
      <c r="R29" s="4">
        <f>VLOOKUP($C29,'[2]Men''s Saber'!$C$4:$U$100,R$1-2,FALSE)</f>
        <v>18</v>
      </c>
      <c r="S29" s="4" t="str">
        <f>IF(ISERROR(U29),"np",U29)</f>
        <v>np</v>
      </c>
      <c r="T29" s="5">
        <f>IF(OR('[2]Men's Epée'!$A$3=1,'[2]Men's Epée'!$V$3=TRUE),IF(OR(S29&gt;='Men''s Epée'!$A$3,ISNUMBER(S29)=FALSE),0,VLOOKUP(S29,PointTable,T$3,TRUE)),0)</f>
        <v>0</v>
      </c>
      <c r="U29" s="4" t="str">
        <f>VLOOKUP($C29,'[2]Men''s Saber'!$C$4:$U$100,U$1-2,FALSE)</f>
        <v>np</v>
      </c>
      <c r="V29" s="4">
        <f>IF(ISERROR(X29),"np",X29)</f>
        <v>33.5</v>
      </c>
      <c r="W29" s="5">
        <f>IF(OR('[2]Men's Epée'!$A$3=1,'[2]Men's Epée'!$W$3=TRUE),IF(OR(V29&gt;='Men''s Epée'!$A$3,ISNUMBER(V29)=FALSE),0,VLOOKUP(V29,PointTable,W$3,TRUE)),0)</f>
        <v>272.5</v>
      </c>
      <c r="X29" s="4">
        <f>VLOOKUP($C29,'[2]Men''s Saber'!$C$4:$U$100,X$1-2,FALSE)</f>
        <v>33.5</v>
      </c>
      <c r="Y29" s="4" t="str">
        <f>IF(ISERROR(AA29),"np",AA29)</f>
        <v>np</v>
      </c>
      <c r="Z29" s="5">
        <f>IF(OR(Y29&gt;='Men''s Epée'!$A$3,ISNUMBER(Y29)=FALSE),0,VLOOKUP(Y29,PointTable,Z$3,TRUE))</f>
        <v>0</v>
      </c>
      <c r="AA29" s="4" t="str">
        <f>VLOOKUP($C29,'[2]Men''s Saber'!$C$4:$U$100,AA$1-2,FALSE)</f>
        <v>np</v>
      </c>
      <c r="AB29" s="52"/>
      <c r="AE29" s="54"/>
      <c r="AG29" s="25">
        <f t="shared" si="28"/>
        <v>0</v>
      </c>
      <c r="AH29" s="25">
        <f t="shared" si="29"/>
        <v>0</v>
      </c>
      <c r="AI29" s="25">
        <f t="shared" si="30"/>
        <v>0</v>
      </c>
      <c r="AJ29" s="25">
        <f t="shared" si="31"/>
        <v>0</v>
      </c>
      <c r="AK29" s="25">
        <f t="shared" si="32"/>
        <v>410</v>
      </c>
      <c r="AL29" s="25">
        <f t="shared" si="33"/>
        <v>0</v>
      </c>
      <c r="AM29" s="25">
        <f t="shared" si="34"/>
        <v>272.5</v>
      </c>
      <c r="AN29" s="25">
        <f t="shared" si="35"/>
        <v>0</v>
      </c>
      <c r="AO29" s="25">
        <f>IF(OR('[2]Men''s Epée'!$A$3=1,AB29&gt;0),ABS(AB29),0)</f>
        <v>0</v>
      </c>
      <c r="AP29" s="25">
        <f>IF(OR('[2]Men''s Epée'!$A$3=1,AC29&gt;0),ABS(AC29),0)</f>
        <v>0</v>
      </c>
      <c r="AQ29" s="25">
        <f>IF(OR('[2]Men''s Epée'!$A$3=1,AD29&gt;0),ABS(AD29),0)</f>
        <v>0</v>
      </c>
      <c r="AR29" s="25">
        <f>IF(OR('[2]Men''s Epée'!$A$3=1,AE29&gt;0),ABS(AE29),0)</f>
        <v>0</v>
      </c>
      <c r="AT29" s="25">
        <f>IF('Men''s Epée'!AG$3=TRUE,I29,0)</f>
        <v>0</v>
      </c>
      <c r="AU29" s="25">
        <f>IF('Men''s Epée'!AH$3=TRUE,K29,0)</f>
        <v>0</v>
      </c>
      <c r="AV29" s="25">
        <f>IF('Men''s Epée'!AI$3=TRUE,M29,0)</f>
        <v>0</v>
      </c>
      <c r="AW29" s="25">
        <f>IF('Men''s Epée'!AJ$3=TRUE,O29,0)</f>
        <v>0</v>
      </c>
      <c r="AX29" s="25">
        <f>IF('[2]Men''s Epée'!$U$3=TRUE,Q29,0)</f>
        <v>0</v>
      </c>
      <c r="AY29" s="25">
        <f>IF('[2]Men''s Epée'!$V$3=TRUE,T29,0)</f>
        <v>0</v>
      </c>
      <c r="AZ29" s="25">
        <f>IF('[2]Men''s Epée'!$W$3=TRUE,W29,0)</f>
        <v>0</v>
      </c>
      <c r="BA29" s="25">
        <f t="shared" si="36"/>
        <v>0</v>
      </c>
      <c r="BB29" s="55">
        <f t="shared" si="37"/>
        <v>0</v>
      </c>
      <c r="BC29" s="55">
        <f t="shared" si="38"/>
        <v>0</v>
      </c>
      <c r="BD29" s="55">
        <f t="shared" si="39"/>
        <v>0</v>
      </c>
      <c r="BE29" s="55">
        <f t="shared" si="40"/>
        <v>0</v>
      </c>
      <c r="BF29" s="25">
        <f t="shared" si="41"/>
        <v>0</v>
      </c>
    </row>
    <row r="30" spans="1:58" ht="13.5" customHeight="1">
      <c r="A30" s="19" t="str">
        <f t="shared" si="0"/>
        <v>27</v>
      </c>
      <c r="B30" s="19">
        <f>IF(D30&gt;=CadetCutoff,"#","")</f>
      </c>
      <c r="C30" s="37" t="s">
        <v>167</v>
      </c>
      <c r="D30" s="25">
        <v>1984</v>
      </c>
      <c r="E30" s="21">
        <f>ROUND(F30+IF('[2]Men''s Epée'!$A$3=1,G30,0)+LARGE($AG30:$AR30,1)+LARGE($AG30:$AR30,2)+LARGE($AG30:$AR30,3)+LARGE($AG30:$AR30,4),0)</f>
        <v>620</v>
      </c>
      <c r="F30" s="22"/>
      <c r="G30" s="23"/>
      <c r="H30" s="23">
        <v>14</v>
      </c>
      <c r="I30" s="24">
        <f>IF(OR('[2]Men''s Epée'!$A$3=1,'Men''s Epée'!$AG$3=TRUE),IF(OR(H30&gt;=33,ISNUMBER(H30)=FALSE),0,VLOOKUP(H30,PointTable,I$3,TRUE)),0)</f>
        <v>302</v>
      </c>
      <c r="J30" s="23" t="s">
        <v>8</v>
      </c>
      <c r="K30" s="24">
        <f>IF(OR('[2]Men''s Epée'!$A$3=1,'Men''s Epée'!$AH$3=TRUE),IF(OR(J30&gt;=33,ISNUMBER(J30)=FALSE),0,VLOOKUP(J30,PointTable,K$3,TRUE)),0)</f>
        <v>0</v>
      </c>
      <c r="L30" s="23" t="s">
        <v>8</v>
      </c>
      <c r="M30" s="24">
        <f>IF(OR('[2]Men''s Epée'!$A$3=1,'Men''s Epée'!$AI$3=TRUE),IF(OR(L30&gt;=33,ISNUMBER(L30)=FALSE),0,VLOOKUP(L30,PointTable,M$3,TRUE)),0)</f>
        <v>0</v>
      </c>
      <c r="N30" s="23">
        <v>12</v>
      </c>
      <c r="O30" s="24">
        <f>IF(OR('[2]Men''s Epée'!$A$3=1,'Men''s Epée'!$AJ$3=TRUE),IF(OR(N30&gt;=33,ISNUMBER(N30)=FALSE),0,VLOOKUP(N30,PointTable,O$3,TRUE)),0)</f>
        <v>318</v>
      </c>
      <c r="P30" s="4" t="str">
        <f t="shared" si="27"/>
        <v>np</v>
      </c>
      <c r="Q30" s="5">
        <f>IF(OR('[2]Men's Epée'!$A$3=1,'[2]Men's Epée'!$U$3=TRUE),IF(OR(P30&gt;='Men''s Epée'!$A$3,ISNUMBER(P30)=FALSE),0,VLOOKUP(P30,PointTable,Q$3,TRUE)),0)</f>
        <v>0</v>
      </c>
      <c r="R30" s="4" t="e">
        <f>VLOOKUP($C30,'[2]Men''s Saber'!$C$4:$U$100,R$1-2,FALSE)</f>
        <v>#N/A</v>
      </c>
      <c r="S30" s="4" t="str">
        <f>IF(ISERROR(U30),"np",U30)</f>
        <v>np</v>
      </c>
      <c r="T30" s="5">
        <f>IF(OR('[2]Men's Epée'!$A$3=1,'[2]Men's Epée'!$V$3=TRUE),IF(OR(S30&gt;='Men''s Epée'!$A$3,ISNUMBER(S30)=FALSE),0,VLOOKUP(S30,PointTable,T$3,TRUE)),0)</f>
        <v>0</v>
      </c>
      <c r="U30" s="4" t="e">
        <f>VLOOKUP($C30,'[2]Men''s Saber'!$C$4:$U$100,U$1-2,FALSE)</f>
        <v>#N/A</v>
      </c>
      <c r="V30" s="4" t="str">
        <f>IF(ISERROR(X30),"np",X30)</f>
        <v>np</v>
      </c>
      <c r="W30" s="5">
        <f>IF(OR('[2]Men's Epée'!$A$3=1,'[2]Men's Epée'!$W$3=TRUE),IF(OR(V30&gt;='Men''s Epée'!$A$3,ISNUMBER(V30)=FALSE),0,VLOOKUP(V30,PointTable,W$3,TRUE)),0)</f>
        <v>0</v>
      </c>
      <c r="X30" s="4" t="e">
        <f>VLOOKUP($C30,'[2]Men''s Saber'!$C$4:$U$100,X$1-2,FALSE)</f>
        <v>#N/A</v>
      </c>
      <c r="Y30" s="4" t="str">
        <f>IF(ISERROR(AA30),"np",AA30)</f>
        <v>np</v>
      </c>
      <c r="Z30" s="5">
        <f>IF(OR(Y30&gt;='Men''s Epée'!$A$3,ISNUMBER(Y30)=FALSE),0,VLOOKUP(Y30,PointTable,Z$3,TRUE))</f>
        <v>0</v>
      </c>
      <c r="AA30" s="4" t="e">
        <f>VLOOKUP($C30,'[2]Men''s Saber'!$C$4:$U$100,AA$1-2,FALSE)</f>
        <v>#N/A</v>
      </c>
      <c r="AB30" s="52"/>
      <c r="AE30" s="54"/>
      <c r="AG30" s="25">
        <f t="shared" si="28"/>
        <v>302</v>
      </c>
      <c r="AH30" s="25">
        <f t="shared" si="29"/>
        <v>0</v>
      </c>
      <c r="AI30" s="25">
        <f t="shared" si="30"/>
        <v>0</v>
      </c>
      <c r="AJ30" s="25">
        <f t="shared" si="31"/>
        <v>318</v>
      </c>
      <c r="AK30" s="25">
        <f t="shared" si="32"/>
        <v>0</v>
      </c>
      <c r="AL30" s="25">
        <f t="shared" si="33"/>
        <v>0</v>
      </c>
      <c r="AM30" s="25">
        <f t="shared" si="34"/>
        <v>0</v>
      </c>
      <c r="AN30" s="25">
        <f t="shared" si="35"/>
        <v>0</v>
      </c>
      <c r="AO30" s="25">
        <f>IF(OR('[2]Men''s Epée'!$A$3=1,AB30&gt;0),ABS(AB30),0)</f>
        <v>0</v>
      </c>
      <c r="AP30" s="25">
        <f>IF(OR('[2]Men''s Epée'!$A$3=1,AC30&gt;0),ABS(AC30),0)</f>
        <v>0</v>
      </c>
      <c r="AQ30" s="25">
        <f>IF(OR('[2]Men''s Epée'!$A$3=1,AD30&gt;0),ABS(AD30),0)</f>
        <v>0</v>
      </c>
      <c r="AR30" s="25">
        <f>IF(OR('[2]Men''s Epée'!$A$3=1,AE30&gt;0),ABS(AE30),0)</f>
        <v>0</v>
      </c>
      <c r="AT30" s="25">
        <f>IF('Men''s Epée'!AG$3=TRUE,I30,0)</f>
        <v>302</v>
      </c>
      <c r="AU30" s="25">
        <f>IF('Men''s Epée'!AH$3=TRUE,K30,0)</f>
        <v>0</v>
      </c>
      <c r="AV30" s="25">
        <f>IF('Men''s Epée'!AI$3=TRUE,M30,0)</f>
        <v>0</v>
      </c>
      <c r="AW30" s="25">
        <f>IF('Men''s Epée'!AJ$3=TRUE,O30,0)</f>
        <v>0</v>
      </c>
      <c r="AX30" s="25">
        <f>IF('[2]Men''s Epée'!$U$3=TRUE,Q30,0)</f>
        <v>0</v>
      </c>
      <c r="AY30" s="25">
        <f>IF('[2]Men''s Epée'!$V$3=TRUE,T30,0)</f>
        <v>0</v>
      </c>
      <c r="AZ30" s="25">
        <f>IF('[2]Men''s Epée'!$W$3=TRUE,W30,0)</f>
        <v>0</v>
      </c>
      <c r="BA30" s="25">
        <f t="shared" si="36"/>
        <v>0</v>
      </c>
      <c r="BB30" s="55">
        <f t="shared" si="37"/>
        <v>0</v>
      </c>
      <c r="BC30" s="55">
        <f t="shared" si="38"/>
        <v>0</v>
      </c>
      <c r="BD30" s="55">
        <f t="shared" si="39"/>
        <v>0</v>
      </c>
      <c r="BE30" s="55">
        <f t="shared" si="40"/>
        <v>0</v>
      </c>
      <c r="BF30" s="25">
        <f t="shared" si="41"/>
        <v>302</v>
      </c>
    </row>
    <row r="31" spans="1:58" ht="13.5" customHeight="1">
      <c r="A31" s="19" t="str">
        <f t="shared" si="0"/>
        <v>28</v>
      </c>
      <c r="B31" s="19">
        <f t="shared" si="15"/>
      </c>
      <c r="C31" s="37" t="s">
        <v>79</v>
      </c>
      <c r="D31" s="25">
        <v>1982</v>
      </c>
      <c r="E31" s="21">
        <f>ROUND(F31+IF('[2]Men''s Epée'!$A$3=1,G31,0)+LARGE($AG31:$AR31,1)+LARGE($AG31:$AR31,2)+LARGE($AG31:$AR31,3)+LARGE($AG31:$AR31,4),0)</f>
        <v>523</v>
      </c>
      <c r="F31" s="22"/>
      <c r="G31" s="23"/>
      <c r="H31" s="23" t="s">
        <v>8</v>
      </c>
      <c r="I31" s="24">
        <f>IF(OR('[2]Men''s Epée'!$A$3=1,'Men''s Epée'!$AG$3=TRUE),IF(OR(H31&gt;=33,ISNUMBER(H31)=FALSE),0,VLOOKUP(H31,PointTable,I$3,TRUE)),0)</f>
        <v>0</v>
      </c>
      <c r="J31" s="23">
        <v>22</v>
      </c>
      <c r="K31" s="24">
        <f>IF(OR('[2]Men''s Epée'!$A$3=1,'Men''s Epée'!$AH$3=TRUE),IF(OR(J31&gt;=33,ISNUMBER(J31)=FALSE),0,VLOOKUP(J31,PointTable,K$3,TRUE)),0)</f>
        <v>205</v>
      </c>
      <c r="L31" s="23">
        <v>12</v>
      </c>
      <c r="M31" s="24">
        <f>IF(OR('[2]Men''s Epée'!$A$3=1,'Men''s Epée'!$AI$3=TRUE),IF(OR(L31&gt;=33,ISNUMBER(L31)=FALSE),0,VLOOKUP(L31,PointTable,M$3,TRUE)),0)</f>
        <v>318</v>
      </c>
      <c r="N31" s="23" t="s">
        <v>8</v>
      </c>
      <c r="O31" s="24">
        <f>IF(OR('[2]Men''s Epée'!$A$3=1,'Men''s Epée'!$AJ$3=TRUE),IF(OR(N31&gt;=33,ISNUMBER(N31)=FALSE),0,VLOOKUP(N31,PointTable,O$3,TRUE)),0)</f>
        <v>0</v>
      </c>
      <c r="P31" s="4" t="str">
        <f t="shared" si="27"/>
        <v>np</v>
      </c>
      <c r="Q31" s="5">
        <f>IF(OR('[2]Men's Epée'!$A$3=1,'[2]Men's Epée'!$U$3=TRUE),IF(OR(P31&gt;='Men''s Epée'!$A$3,ISNUMBER(P31)=FALSE),0,VLOOKUP(P31,PointTable,Q$3,TRUE)),0)</f>
        <v>0</v>
      </c>
      <c r="R31" s="4" t="e">
        <f>VLOOKUP($C31,'[2]Men''s Saber'!$C$4:$U$100,R$1-2,FALSE)</f>
        <v>#N/A</v>
      </c>
      <c r="S31" s="4" t="str">
        <f>IF(ISERROR(U31),"np",U31)</f>
        <v>np</v>
      </c>
      <c r="T31" s="5">
        <f>IF(OR('[2]Men's Epée'!$A$3=1,'[2]Men's Epée'!$V$3=TRUE),IF(OR(S31&gt;='Men''s Epée'!$A$3,ISNUMBER(S31)=FALSE),0,VLOOKUP(S31,PointTable,T$3,TRUE)),0)</f>
        <v>0</v>
      </c>
      <c r="U31" s="4" t="e">
        <f>VLOOKUP($C31,'[2]Men''s Saber'!$C$4:$U$100,U$1-2,FALSE)</f>
        <v>#N/A</v>
      </c>
      <c r="V31" s="4" t="str">
        <f>IF(ISERROR(X31),"np",X31)</f>
        <v>np</v>
      </c>
      <c r="W31" s="5">
        <f>IF(OR('[2]Men's Epée'!$A$3=1,'[2]Men's Epée'!$W$3=TRUE),IF(OR(V31&gt;='Men''s Epée'!$A$3,ISNUMBER(V31)=FALSE),0,VLOOKUP(V31,PointTable,W$3,TRUE)),0)</f>
        <v>0</v>
      </c>
      <c r="X31" s="4" t="e">
        <f>VLOOKUP($C31,'[2]Men''s Saber'!$C$4:$U$100,X$1-2,FALSE)</f>
        <v>#N/A</v>
      </c>
      <c r="Y31" s="4" t="str">
        <f>IF(ISERROR(AA31),"np",AA31)</f>
        <v>np</v>
      </c>
      <c r="Z31" s="5">
        <f>IF(OR(Y31&gt;='Men''s Epée'!$A$3,ISNUMBER(Y31)=FALSE),0,VLOOKUP(Y31,PointTable,Z$3,TRUE))</f>
        <v>0</v>
      </c>
      <c r="AA31" s="4" t="e">
        <f>VLOOKUP($C31,'[2]Men''s Saber'!$C$4:$U$100,AA$1-2,FALSE)</f>
        <v>#N/A</v>
      </c>
      <c r="AB31" s="52"/>
      <c r="AE31" s="54"/>
      <c r="AG31" s="25">
        <f t="shared" si="28"/>
        <v>0</v>
      </c>
      <c r="AH31" s="25">
        <f t="shared" si="29"/>
        <v>205</v>
      </c>
      <c r="AI31" s="25">
        <f t="shared" si="30"/>
        <v>318</v>
      </c>
      <c r="AJ31" s="25">
        <f t="shared" si="31"/>
        <v>0</v>
      </c>
      <c r="AK31" s="25">
        <f t="shared" si="32"/>
        <v>0</v>
      </c>
      <c r="AL31" s="25">
        <f t="shared" si="33"/>
        <v>0</v>
      </c>
      <c r="AM31" s="25">
        <f t="shared" si="34"/>
        <v>0</v>
      </c>
      <c r="AN31" s="25">
        <f t="shared" si="35"/>
        <v>0</v>
      </c>
      <c r="AO31" s="25">
        <f>IF(OR('[2]Men''s Epée'!$A$3=1,AB31&gt;0),ABS(AB31),0)</f>
        <v>0</v>
      </c>
      <c r="AP31" s="25">
        <f>IF(OR('[2]Men''s Epée'!$A$3=1,AC31&gt;0),ABS(AC31),0)</f>
        <v>0</v>
      </c>
      <c r="AQ31" s="25">
        <f>IF(OR('[2]Men''s Epée'!$A$3=1,AD31&gt;0),ABS(AD31),0)</f>
        <v>0</v>
      </c>
      <c r="AR31" s="25">
        <f>IF(OR('[2]Men''s Epée'!$A$3=1,AE31&gt;0),ABS(AE31),0)</f>
        <v>0</v>
      </c>
      <c r="AT31" s="25">
        <f>IF('Men''s Epée'!AG$3=TRUE,I31,0)</f>
        <v>0</v>
      </c>
      <c r="AU31" s="25">
        <f>IF('Men''s Epée'!AH$3=TRUE,K31,0)</f>
        <v>0</v>
      </c>
      <c r="AV31" s="25">
        <f>IF('Men''s Epée'!AI$3=TRUE,M31,0)</f>
        <v>0</v>
      </c>
      <c r="AW31" s="25">
        <f>IF('Men''s Epée'!AJ$3=TRUE,O31,0)</f>
        <v>0</v>
      </c>
      <c r="AX31" s="25">
        <f>IF('[2]Men''s Epée'!$U$3=TRUE,Q31,0)</f>
        <v>0</v>
      </c>
      <c r="AY31" s="25">
        <f>IF('[2]Men''s Epée'!$V$3=TRUE,T31,0)</f>
        <v>0</v>
      </c>
      <c r="AZ31" s="25">
        <f>IF('[2]Men''s Epée'!$W$3=TRUE,W31,0)</f>
        <v>0</v>
      </c>
      <c r="BA31" s="25">
        <f t="shared" si="36"/>
        <v>0</v>
      </c>
      <c r="BB31" s="55">
        <f t="shared" si="37"/>
        <v>0</v>
      </c>
      <c r="BC31" s="55">
        <f t="shared" si="38"/>
        <v>0</v>
      </c>
      <c r="BD31" s="55">
        <f t="shared" si="39"/>
        <v>0</v>
      </c>
      <c r="BE31" s="55">
        <f t="shared" si="40"/>
        <v>0</v>
      </c>
      <c r="BF31" s="25">
        <f t="shared" si="41"/>
        <v>0</v>
      </c>
    </row>
    <row r="32" spans="1:58" ht="13.5" customHeight="1">
      <c r="A32" s="19" t="str">
        <f t="shared" si="0"/>
        <v>29</v>
      </c>
      <c r="B32" s="19" t="str">
        <f t="shared" si="15"/>
        <v>#</v>
      </c>
      <c r="C32" s="37" t="s">
        <v>284</v>
      </c>
      <c r="D32" s="25">
        <v>1985</v>
      </c>
      <c r="E32" s="21">
        <f>ROUND(F32+IF('[2]Men''s Epée'!$A$3=1,G32,0)+LARGE($AG32:$AR32,1)+LARGE($AG32:$AR32,2)+LARGE($AG32:$AR32,3)+LARGE($AG32:$AR32,4),0)</f>
        <v>412</v>
      </c>
      <c r="F32" s="22"/>
      <c r="G32" s="23"/>
      <c r="H32" s="23">
        <v>23</v>
      </c>
      <c r="I32" s="24">
        <f>IF(OR('[2]Men''s Epée'!$A$3=1,'Men''s Epée'!$AG$3=TRUE),IF(OR(H32&gt;=33,ISNUMBER(H32)=FALSE),0,VLOOKUP(H32,PointTable,I$3,TRUE)),0)</f>
        <v>204</v>
      </c>
      <c r="J32" s="23" t="s">
        <v>8</v>
      </c>
      <c r="K32" s="24">
        <f>IF(OR('[2]Men''s Epée'!$A$3=1,'Men''s Epée'!$AH$3=TRUE),IF(OR(J32&gt;=33,ISNUMBER(J32)=FALSE),0,VLOOKUP(J32,PointTable,K$3,TRUE)),0)</f>
        <v>0</v>
      </c>
      <c r="L32" s="23" t="s">
        <v>8</v>
      </c>
      <c r="M32" s="24">
        <f>IF(OR('[2]Men''s Epée'!$A$3=1,'Men''s Epée'!$AI$3=TRUE),IF(OR(L32&gt;=33,ISNUMBER(L32)=FALSE),0,VLOOKUP(L32,PointTable,M$3,TRUE)),0)</f>
        <v>0</v>
      </c>
      <c r="N32" s="23">
        <v>19</v>
      </c>
      <c r="O32" s="24">
        <f>IF(OR('[2]Men''s Epée'!$A$3=1,'Men''s Epée'!$AJ$3=TRUE),IF(OR(N32&gt;=33,ISNUMBER(N32)=FALSE),0,VLOOKUP(N32,PointTable,O$3,TRUE)),0)</f>
        <v>208</v>
      </c>
      <c r="P32" s="4" t="str">
        <f t="shared" si="27"/>
        <v>np</v>
      </c>
      <c r="Q32" s="5">
        <f>IF(OR('[2]Men's Epée'!$A$3=1,'[2]Men's Epée'!$U$3=TRUE),IF(OR(P32&gt;='Men''s Epée'!$A$3,ISNUMBER(P32)=FALSE),0,VLOOKUP(P32,PointTable,Q$3,TRUE)),0)</f>
        <v>0</v>
      </c>
      <c r="R32" s="4" t="e">
        <f>VLOOKUP($C32,'[2]Men''s Saber'!$C$4:$U$100,R$1-2,FALSE)</f>
        <v>#N/A</v>
      </c>
      <c r="S32" s="4" t="str">
        <f t="shared" si="21"/>
        <v>np</v>
      </c>
      <c r="T32" s="5">
        <f>IF(OR('[2]Men's Epée'!$A$3=1,'[2]Men's Epée'!$V$3=TRUE),IF(OR(S32&gt;='Men''s Epée'!$A$3,ISNUMBER(S32)=FALSE),0,VLOOKUP(S32,PointTable,T$3,TRUE)),0)</f>
        <v>0</v>
      </c>
      <c r="U32" s="4" t="e">
        <f>VLOOKUP($C32,'[2]Men''s Saber'!$C$4:$U$100,U$1-2,FALSE)</f>
        <v>#N/A</v>
      </c>
      <c r="V32" s="4" t="str">
        <f t="shared" si="22"/>
        <v>np</v>
      </c>
      <c r="W32" s="5">
        <f>IF(OR('[2]Men's Epée'!$A$3=1,'[2]Men's Epée'!$W$3=TRUE),IF(OR(V32&gt;='Men''s Epée'!$A$3,ISNUMBER(V32)=FALSE),0,VLOOKUP(V32,PointTable,W$3,TRUE)),0)</f>
        <v>0</v>
      </c>
      <c r="X32" s="4" t="e">
        <f>VLOOKUP($C32,'[2]Men''s Saber'!$C$4:$U$100,X$1-2,FALSE)</f>
        <v>#N/A</v>
      </c>
      <c r="Y32" s="4" t="str">
        <f t="shared" si="23"/>
        <v>np</v>
      </c>
      <c r="Z32" s="5">
        <f>IF(OR(Y32&gt;='Men''s Epée'!$A$3,ISNUMBER(Y32)=FALSE),0,VLOOKUP(Y32,PointTable,Z$3,TRUE))</f>
        <v>0</v>
      </c>
      <c r="AA32" s="4" t="e">
        <f>VLOOKUP($C32,'[2]Men''s Saber'!$C$4:$U$100,AA$1-2,FALSE)</f>
        <v>#N/A</v>
      </c>
      <c r="AB32" s="52"/>
      <c r="AE32" s="54"/>
      <c r="AG32" s="25">
        <f t="shared" si="28"/>
        <v>204</v>
      </c>
      <c r="AH32" s="25">
        <f t="shared" si="29"/>
        <v>0</v>
      </c>
      <c r="AI32" s="25">
        <f t="shared" si="30"/>
        <v>0</v>
      </c>
      <c r="AJ32" s="25">
        <f t="shared" si="31"/>
        <v>208</v>
      </c>
      <c r="AK32" s="25">
        <f t="shared" si="32"/>
        <v>0</v>
      </c>
      <c r="AL32" s="25">
        <f t="shared" si="33"/>
        <v>0</v>
      </c>
      <c r="AM32" s="25">
        <f t="shared" si="34"/>
        <v>0</v>
      </c>
      <c r="AN32" s="25">
        <f t="shared" si="35"/>
        <v>0</v>
      </c>
      <c r="AO32" s="25">
        <f>IF(OR('[2]Men''s Epée'!$A$3=1,AB32&gt;0),ABS(AB32),0)</f>
        <v>0</v>
      </c>
      <c r="AP32" s="25">
        <f>IF(OR('[2]Men''s Epée'!$A$3=1,AC32&gt;0),ABS(AC32),0)</f>
        <v>0</v>
      </c>
      <c r="AQ32" s="25">
        <f>IF(OR('[2]Men''s Epée'!$A$3=1,AD32&gt;0),ABS(AD32),0)</f>
        <v>0</v>
      </c>
      <c r="AR32" s="25">
        <f>IF(OR('[2]Men''s Epée'!$A$3=1,AE32&gt;0),ABS(AE32),0)</f>
        <v>0</v>
      </c>
      <c r="AT32" s="25">
        <f>IF('Men''s Epée'!AG$3=TRUE,I32,0)</f>
        <v>204</v>
      </c>
      <c r="AU32" s="25">
        <f>IF('Men''s Epée'!AH$3=TRUE,K32,0)</f>
        <v>0</v>
      </c>
      <c r="AV32" s="25">
        <f>IF('Men''s Epée'!AI$3=TRUE,M32,0)</f>
        <v>0</v>
      </c>
      <c r="AW32" s="25">
        <f>IF('Men''s Epée'!AJ$3=TRUE,O32,0)</f>
        <v>0</v>
      </c>
      <c r="AX32" s="25">
        <f>IF('[2]Men''s Epée'!$U$3=TRUE,Q32,0)</f>
        <v>0</v>
      </c>
      <c r="AY32" s="25">
        <f>IF('[2]Men''s Epée'!$V$3=TRUE,T32,0)</f>
        <v>0</v>
      </c>
      <c r="AZ32" s="25">
        <f>IF('[2]Men''s Epée'!$W$3=TRUE,W32,0)</f>
        <v>0</v>
      </c>
      <c r="BA32" s="25">
        <f t="shared" si="36"/>
        <v>0</v>
      </c>
      <c r="BB32" s="55">
        <f t="shared" si="37"/>
        <v>0</v>
      </c>
      <c r="BC32" s="55">
        <f t="shared" si="38"/>
        <v>0</v>
      </c>
      <c r="BD32" s="55">
        <f t="shared" si="39"/>
        <v>0</v>
      </c>
      <c r="BE32" s="55">
        <f t="shared" si="40"/>
        <v>0</v>
      </c>
      <c r="BF32" s="25">
        <f t="shared" si="41"/>
        <v>204</v>
      </c>
    </row>
    <row r="33" spans="1:58" ht="13.5" customHeight="1">
      <c r="A33" s="19" t="str">
        <f t="shared" si="0"/>
        <v>30</v>
      </c>
      <c r="B33" s="19">
        <f t="shared" si="15"/>
      </c>
      <c r="C33" s="37" t="s">
        <v>24</v>
      </c>
      <c r="D33" s="25">
        <v>1982</v>
      </c>
      <c r="E33" s="21">
        <f>ROUND(F33+IF('[2]Men''s Epée'!$A$3=1,G33,0)+LARGE($AG33:$AR33,1)+LARGE($AG33:$AR33,2)+LARGE($AG33:$AR33,3)+LARGE($AG33:$AR33,4),0)</f>
        <v>404</v>
      </c>
      <c r="F33" s="22"/>
      <c r="G33" s="23"/>
      <c r="H33" s="23" t="s">
        <v>8</v>
      </c>
      <c r="I33" s="24">
        <f>IF(OR('[2]Men''s Epée'!$A$3=1,'Men''s Epée'!$AG$3=TRUE),IF(OR(H33&gt;=33,ISNUMBER(H33)=FALSE),0,VLOOKUP(H33,PointTable,I$3,TRUE)),0)</f>
        <v>0</v>
      </c>
      <c r="J33" s="23" t="s">
        <v>8</v>
      </c>
      <c r="K33" s="24">
        <f>IF(OR('[2]Men''s Epée'!$A$3=1,'Men''s Epée'!$AH$3=TRUE),IF(OR(J33&gt;=33,ISNUMBER(J33)=FALSE),0,VLOOKUP(J33,PointTable,K$3,TRUE)),0)</f>
        <v>0</v>
      </c>
      <c r="L33" s="23" t="s">
        <v>8</v>
      </c>
      <c r="M33" s="24">
        <f>IF(OR('[2]Men''s Epée'!$A$3=1,'Men''s Epée'!$AI$3=TRUE),IF(OR(L33&gt;=33,ISNUMBER(L33)=FALSE),0,VLOOKUP(L33,PointTable,M$3,TRUE)),0)</f>
        <v>0</v>
      </c>
      <c r="N33" s="23">
        <v>23</v>
      </c>
      <c r="O33" s="24">
        <f>IF(OR('[2]Men''s Epée'!$A$3=1,'Men''s Epée'!$AJ$3=TRUE),IF(OR(N33&gt;=33,ISNUMBER(N33)=FALSE),0,VLOOKUP(N33,PointTable,O$3,TRUE)),0)</f>
        <v>204</v>
      </c>
      <c r="P33" s="4">
        <f t="shared" si="27"/>
        <v>48</v>
      </c>
      <c r="Q33" s="5">
        <f>IF(OR('[2]Men's Epée'!$A$3=1,'[2]Men's Epée'!$U$3=TRUE),IF(OR(P33&gt;='Men''s Epée'!$A$3,ISNUMBER(P33)=FALSE),0,VLOOKUP(P33,PointTable,Q$3,TRUE)),0)</f>
        <v>200</v>
      </c>
      <c r="R33" s="4">
        <f>VLOOKUP($C33,'[2]Men''s Saber'!$C$4:$U$100,R$1-2,FALSE)</f>
        <v>48</v>
      </c>
      <c r="S33" s="4" t="str">
        <f>IF(ISERROR(U33),"np",U33)</f>
        <v>np</v>
      </c>
      <c r="T33" s="5">
        <f>IF(OR('[2]Men's Epée'!$A$3=1,'[2]Men's Epée'!$V$3=TRUE),IF(OR(S33&gt;='Men''s Epée'!$A$3,ISNUMBER(S33)=FALSE),0,VLOOKUP(S33,PointTable,T$3,TRUE)),0)</f>
        <v>0</v>
      </c>
      <c r="U33" s="4" t="str">
        <f>VLOOKUP($C33,'[2]Men''s Saber'!$C$4:$U$100,U$1-2,FALSE)</f>
        <v>np</v>
      </c>
      <c r="V33" s="4" t="str">
        <f>IF(ISERROR(X33),"np",X33)</f>
        <v>np</v>
      </c>
      <c r="W33" s="5">
        <f>IF(OR('[2]Men's Epée'!$A$3=1,'[2]Men's Epée'!$W$3=TRUE),IF(OR(V33&gt;='Men''s Epée'!$A$3,ISNUMBER(V33)=FALSE),0,VLOOKUP(V33,PointTable,W$3,TRUE)),0)</f>
        <v>0</v>
      </c>
      <c r="X33" s="4" t="str">
        <f>VLOOKUP($C33,'[2]Men''s Saber'!$C$4:$U$100,X$1-2,FALSE)</f>
        <v>np</v>
      </c>
      <c r="Y33" s="4" t="str">
        <f>IF(ISERROR(AA33),"np",AA33)</f>
        <v>np</v>
      </c>
      <c r="Z33" s="5">
        <f>IF(OR(Y33&gt;='Men''s Epée'!$A$3,ISNUMBER(Y33)=FALSE),0,VLOOKUP(Y33,PointTable,Z$3,TRUE))</f>
        <v>0</v>
      </c>
      <c r="AA33" s="4" t="str">
        <f>VLOOKUP($C33,'[2]Men''s Saber'!$C$4:$U$100,AA$1-2,FALSE)</f>
        <v>np</v>
      </c>
      <c r="AB33" s="52"/>
      <c r="AE33" s="54"/>
      <c r="AG33" s="25">
        <f t="shared" si="28"/>
        <v>0</v>
      </c>
      <c r="AH33" s="25">
        <f t="shared" si="29"/>
        <v>0</v>
      </c>
      <c r="AI33" s="25">
        <f t="shared" si="30"/>
        <v>0</v>
      </c>
      <c r="AJ33" s="25">
        <f t="shared" si="31"/>
        <v>204</v>
      </c>
      <c r="AK33" s="25">
        <f t="shared" si="32"/>
        <v>200</v>
      </c>
      <c r="AL33" s="25">
        <f t="shared" si="33"/>
        <v>0</v>
      </c>
      <c r="AM33" s="25">
        <f t="shared" si="34"/>
        <v>0</v>
      </c>
      <c r="AN33" s="25">
        <f t="shared" si="35"/>
        <v>0</v>
      </c>
      <c r="AO33" s="25">
        <f>IF(OR('[2]Men''s Epée'!$A$3=1,AB33&gt;0),ABS(AB33),0)</f>
        <v>0</v>
      </c>
      <c r="AP33" s="25">
        <f>IF(OR('[2]Men''s Epée'!$A$3=1,AC33&gt;0),ABS(AC33),0)</f>
        <v>0</v>
      </c>
      <c r="AQ33" s="25">
        <f>IF(OR('[2]Men''s Epée'!$A$3=1,AD33&gt;0),ABS(AD33),0)</f>
        <v>0</v>
      </c>
      <c r="AR33" s="25">
        <f>IF(OR('[2]Men''s Epée'!$A$3=1,AE33&gt;0),ABS(AE33),0)</f>
        <v>0</v>
      </c>
      <c r="AT33" s="25">
        <f>IF('Men''s Epée'!AG$3=TRUE,I33,0)</f>
        <v>0</v>
      </c>
      <c r="AU33" s="25">
        <f>IF('Men''s Epée'!AH$3=TRUE,K33,0)</f>
        <v>0</v>
      </c>
      <c r="AV33" s="25">
        <f>IF('Men''s Epée'!AI$3=TRUE,M33,0)</f>
        <v>0</v>
      </c>
      <c r="AW33" s="25">
        <f>IF('Men''s Epée'!AJ$3=TRUE,O33,0)</f>
        <v>0</v>
      </c>
      <c r="AX33" s="25">
        <f>IF('[2]Men''s Epée'!$U$3=TRUE,Q33,0)</f>
        <v>0</v>
      </c>
      <c r="AY33" s="25">
        <f>IF('[2]Men''s Epée'!$V$3=TRUE,T33,0)</f>
        <v>0</v>
      </c>
      <c r="AZ33" s="25">
        <f>IF('[2]Men''s Epée'!$W$3=TRUE,W33,0)</f>
        <v>0</v>
      </c>
      <c r="BA33" s="25">
        <f t="shared" si="36"/>
        <v>0</v>
      </c>
      <c r="BB33" s="55">
        <f t="shared" si="37"/>
        <v>0</v>
      </c>
      <c r="BC33" s="55">
        <f t="shared" si="38"/>
        <v>0</v>
      </c>
      <c r="BD33" s="55">
        <f t="shared" si="39"/>
        <v>0</v>
      </c>
      <c r="BE33" s="55">
        <f t="shared" si="40"/>
        <v>0</v>
      </c>
      <c r="BF33" s="25">
        <f t="shared" si="41"/>
        <v>0</v>
      </c>
    </row>
    <row r="34" spans="1:58" ht="13.5" customHeight="1">
      <c r="A34" s="19" t="str">
        <f t="shared" si="0"/>
        <v>31</v>
      </c>
      <c r="B34" s="19">
        <f t="shared" si="15"/>
      </c>
      <c r="C34" s="35" t="s">
        <v>219</v>
      </c>
      <c r="D34" s="30">
        <v>1983</v>
      </c>
      <c r="E34" s="21">
        <f>ROUND(F34+IF('[2]Men''s Epée'!$A$3=1,G34,0)+LARGE($AG34:$AR34,1)+LARGE($AG34:$AR34,2)+LARGE($AG34:$AR34,3)+LARGE($AG34:$AR34,4),0)</f>
        <v>399</v>
      </c>
      <c r="F34" s="22"/>
      <c r="G34" s="23"/>
      <c r="H34" s="23" t="s">
        <v>8</v>
      </c>
      <c r="I34" s="24">
        <f>IF(OR('[2]Men''s Epée'!$A$3=1,'Men''s Epée'!$AG$3=TRUE),IF(OR(H34&gt;=33,ISNUMBER(H34)=FALSE),0,VLOOKUP(H34,PointTable,I$3,TRUE)),0)</f>
        <v>0</v>
      </c>
      <c r="J34" s="23" t="s">
        <v>8</v>
      </c>
      <c r="K34" s="24">
        <f>IF(OR('[2]Men''s Epée'!$A$3=1,'Men''s Epée'!$AH$3=TRUE),IF(OR(J34&gt;=33,ISNUMBER(J34)=FALSE),0,VLOOKUP(J34,PointTable,K$3,TRUE)),0)</f>
        <v>0</v>
      </c>
      <c r="L34" s="23" t="s">
        <v>8</v>
      </c>
      <c r="M34" s="24">
        <f>IF(OR('[2]Men''s Epée'!$A$3=1,'Men''s Epée'!$AI$3=TRUE),IF(OR(L34&gt;=33,ISNUMBER(L34)=FALSE),0,VLOOKUP(L34,PointTable,M$3,TRUE)),0)</f>
        <v>0</v>
      </c>
      <c r="N34" s="23">
        <v>28</v>
      </c>
      <c r="O34" s="24">
        <f>IF(OR('[2]Men''s Epée'!$A$3=1,'Men''s Epée'!$AJ$3=TRUE),IF(OR(N34&gt;=33,ISNUMBER(N34)=FALSE),0,VLOOKUP(N34,PointTable,O$3,TRUE)),0)</f>
        <v>169</v>
      </c>
      <c r="P34" s="4">
        <f t="shared" si="27"/>
        <v>42</v>
      </c>
      <c r="Q34" s="5">
        <f>IF(OR('[2]Men's Epée'!$A$3=1,'[2]Men's Epée'!$U$3=TRUE),IF(OR(P34&gt;='Men''s Epée'!$A$3,ISNUMBER(P34)=FALSE),0,VLOOKUP(P34,PointTable,Q$3,TRUE)),0)</f>
        <v>230</v>
      </c>
      <c r="R34" s="4">
        <f>VLOOKUP($C34,'[2]Men''s Saber'!$C$4:$U$100,R$1-2,FALSE)</f>
        <v>42</v>
      </c>
      <c r="S34" s="4" t="str">
        <f t="shared" si="21"/>
        <v>np</v>
      </c>
      <c r="T34" s="5">
        <f>IF(OR('[2]Men's Epée'!$A$3=1,'[2]Men's Epée'!$V$3=TRUE),IF(OR(S34&gt;='Men''s Epée'!$A$3,ISNUMBER(S34)=FALSE),0,VLOOKUP(S34,PointTable,T$3,TRUE)),0)</f>
        <v>0</v>
      </c>
      <c r="U34" s="4" t="str">
        <f>VLOOKUP($C34,'[2]Men''s Saber'!$C$4:$U$100,U$1-2,FALSE)</f>
        <v>np</v>
      </c>
      <c r="V34" s="4" t="str">
        <f t="shared" si="22"/>
        <v>np</v>
      </c>
      <c r="W34" s="5">
        <f>IF(OR('[2]Men's Epée'!$A$3=1,'[2]Men's Epée'!$W$3=TRUE),IF(OR(V34&gt;='Men''s Epée'!$A$3,ISNUMBER(V34)=FALSE),0,VLOOKUP(V34,PointTable,W$3,TRUE)),0)</f>
        <v>0</v>
      </c>
      <c r="X34" s="4" t="str">
        <f>VLOOKUP($C34,'[2]Men''s Saber'!$C$4:$U$100,X$1-2,FALSE)</f>
        <v>np</v>
      </c>
      <c r="Y34" s="4" t="str">
        <f t="shared" si="23"/>
        <v>np</v>
      </c>
      <c r="Z34" s="5">
        <f>IF(OR(Y34&gt;='Men''s Epée'!$A$3,ISNUMBER(Y34)=FALSE),0,VLOOKUP(Y34,PointTable,Z$3,TRUE))</f>
        <v>0</v>
      </c>
      <c r="AA34" s="4" t="str">
        <f>VLOOKUP($C34,'[2]Men''s Saber'!$C$4:$U$100,AA$1-2,FALSE)</f>
        <v>np</v>
      </c>
      <c r="AB34" s="52"/>
      <c r="AE34" s="54"/>
      <c r="AG34" s="25">
        <f t="shared" si="28"/>
        <v>0</v>
      </c>
      <c r="AH34" s="25">
        <f t="shared" si="29"/>
        <v>0</v>
      </c>
      <c r="AI34" s="25">
        <f t="shared" si="30"/>
        <v>0</v>
      </c>
      <c r="AJ34" s="25">
        <f t="shared" si="31"/>
        <v>169</v>
      </c>
      <c r="AK34" s="25">
        <f t="shared" si="32"/>
        <v>230</v>
      </c>
      <c r="AL34" s="25">
        <f t="shared" si="33"/>
        <v>0</v>
      </c>
      <c r="AM34" s="25">
        <f t="shared" si="34"/>
        <v>0</v>
      </c>
      <c r="AN34" s="25">
        <f t="shared" si="35"/>
        <v>0</v>
      </c>
      <c r="AO34" s="25">
        <f>IF(OR('[2]Men''s Epée'!$A$3=1,AB34&gt;0),ABS(AB34),0)</f>
        <v>0</v>
      </c>
      <c r="AP34" s="25">
        <f>IF(OR('[2]Men''s Epée'!$A$3=1,AC34&gt;0),ABS(AC34),0)</f>
        <v>0</v>
      </c>
      <c r="AQ34" s="25">
        <f>IF(OR('[2]Men''s Epée'!$A$3=1,AD34&gt;0),ABS(AD34),0)</f>
        <v>0</v>
      </c>
      <c r="AR34" s="25">
        <f>IF(OR('[2]Men''s Epée'!$A$3=1,AE34&gt;0),ABS(AE34),0)</f>
        <v>0</v>
      </c>
      <c r="AT34" s="25">
        <f>IF('Men''s Epée'!AG$3=TRUE,I34,0)</f>
        <v>0</v>
      </c>
      <c r="AU34" s="25">
        <f>IF('Men''s Epée'!AH$3=TRUE,K34,0)</f>
        <v>0</v>
      </c>
      <c r="AV34" s="25">
        <f>IF('Men''s Epée'!AI$3=TRUE,M34,0)</f>
        <v>0</v>
      </c>
      <c r="AW34" s="25">
        <f>IF('Men''s Epée'!AJ$3=TRUE,O34,0)</f>
        <v>0</v>
      </c>
      <c r="AX34" s="25">
        <f>IF('[2]Men''s Epée'!$U$3=TRUE,Q34,0)</f>
        <v>0</v>
      </c>
      <c r="AY34" s="25">
        <f>IF('[2]Men''s Epée'!$V$3=TRUE,T34,0)</f>
        <v>0</v>
      </c>
      <c r="AZ34" s="25">
        <f>IF('[2]Men''s Epée'!$W$3=TRUE,W34,0)</f>
        <v>0</v>
      </c>
      <c r="BA34" s="25">
        <f t="shared" si="36"/>
        <v>0</v>
      </c>
      <c r="BB34" s="55">
        <f t="shared" si="37"/>
        <v>0</v>
      </c>
      <c r="BC34" s="55">
        <f t="shared" si="38"/>
        <v>0</v>
      </c>
      <c r="BD34" s="55">
        <f t="shared" si="39"/>
        <v>0</v>
      </c>
      <c r="BE34" s="55">
        <f t="shared" si="40"/>
        <v>0</v>
      </c>
      <c r="BF34" s="25">
        <f t="shared" si="41"/>
        <v>0</v>
      </c>
    </row>
    <row r="35" spans="1:58" ht="13.5" customHeight="1">
      <c r="A35" s="19" t="str">
        <f t="shared" si="0"/>
        <v>32</v>
      </c>
      <c r="B35" s="19" t="str">
        <f t="shared" si="15"/>
        <v>#</v>
      </c>
      <c r="C35" s="35" t="s">
        <v>246</v>
      </c>
      <c r="D35" s="30">
        <v>1985</v>
      </c>
      <c r="E35" s="21">
        <f>ROUND(F35+IF('[2]Men''s Epée'!$A$3=1,G35,0)+LARGE($AG35:$AR35,1)+LARGE($AG35:$AR35,2)+LARGE($AG35:$AR35,3)+LARGE($AG35:$AR35,4),0)</f>
        <v>396</v>
      </c>
      <c r="F35" s="22"/>
      <c r="G35" s="23"/>
      <c r="H35" s="23" t="s">
        <v>8</v>
      </c>
      <c r="I35" s="24">
        <f>IF(OR('[2]Men''s Epée'!$A$3=1,'Men''s Epée'!$AG$3=TRUE),IF(OR(H35&gt;=33,ISNUMBER(H35)=FALSE),0,VLOOKUP(H35,PointTable,I$3,TRUE)),0)</f>
        <v>0</v>
      </c>
      <c r="J35" s="23" t="s">
        <v>8</v>
      </c>
      <c r="K35" s="24">
        <f>IF(OR('[2]Men''s Epée'!$A$3=1,'Men''s Epée'!$AH$3=TRUE),IF(OR(J35&gt;=33,ISNUMBER(J35)=FALSE),0,VLOOKUP(J35,PointTable,K$3,TRUE)),0)</f>
        <v>0</v>
      </c>
      <c r="L35" s="23" t="s">
        <v>8</v>
      </c>
      <c r="M35" s="24">
        <f>IF(OR('[2]Men''s Epée'!$A$3=1,'Men''s Epée'!$AI$3=TRUE),IF(OR(L35&gt;=33,ISNUMBER(L35)=FALSE),0,VLOOKUP(L35,PointTable,M$3,TRUE)),0)</f>
        <v>0</v>
      </c>
      <c r="N35" s="23">
        <v>29</v>
      </c>
      <c r="O35" s="24">
        <f>IF(OR('[2]Men''s Epée'!$A$3=1,'Men''s Epée'!$AJ$3=TRUE),IF(OR(N35&gt;=33,ISNUMBER(N35)=FALSE),0,VLOOKUP(N35,PointTable,O$3,TRUE)),0)</f>
        <v>168</v>
      </c>
      <c r="P35" s="4" t="str">
        <f>IF(ISERROR(R35),"np",R35)</f>
        <v>np</v>
      </c>
      <c r="Q35" s="5">
        <f>IF(OR('[2]Men's Epée'!$A$3=1,'[2]Men's Epée'!$U$3=TRUE),IF(OR(P35&gt;='Men''s Epée'!$A$3,ISNUMBER(P35)=FALSE),0,VLOOKUP(P35,PointTable,Q$3,TRUE)),0)</f>
        <v>0</v>
      </c>
      <c r="R35" s="4" t="str">
        <f>VLOOKUP($C35,'[2]Men''s Saber'!$C$4:$U$100,R$1-2,FALSE)</f>
        <v>np</v>
      </c>
      <c r="S35" s="4">
        <f>IF(ISERROR(U35),"np",U35)</f>
        <v>42.5</v>
      </c>
      <c r="T35" s="5">
        <f>IF(OR('[2]Men's Epée'!$A$3=1,'[2]Men's Epée'!$V$3=TRUE),IF(OR(S35&gt;='Men''s Epée'!$A$3,ISNUMBER(S35)=FALSE),0,VLOOKUP(S35,PointTable,T$3,TRUE)),0)</f>
        <v>227.5</v>
      </c>
      <c r="U35" s="4">
        <f>VLOOKUP($C35,'[2]Men''s Saber'!$C$4:$U$100,U$1-2,FALSE)</f>
        <v>42.5</v>
      </c>
      <c r="V35" s="4" t="str">
        <f>IF(ISERROR(X35),"np",X35)</f>
        <v>np</v>
      </c>
      <c r="W35" s="5">
        <f>IF(OR('[2]Men's Epée'!$A$3=1,'[2]Men's Epée'!$W$3=TRUE),IF(OR(V35&gt;='Men''s Epée'!$A$3,ISNUMBER(V35)=FALSE),0,VLOOKUP(V35,PointTable,W$3,TRUE)),0)</f>
        <v>0</v>
      </c>
      <c r="X35" s="4" t="str">
        <f>VLOOKUP($C35,'[2]Men''s Saber'!$C$4:$U$100,X$1-2,FALSE)</f>
        <v>np</v>
      </c>
      <c r="Y35" s="4" t="str">
        <f>IF(ISERROR(AA35),"np",AA35)</f>
        <v>np</v>
      </c>
      <c r="Z35" s="5">
        <f>IF(OR(Y35&gt;='Men''s Epée'!$A$3,ISNUMBER(Y35)=FALSE),0,VLOOKUP(Y35,PointTable,Z$3,TRUE))</f>
        <v>0</v>
      </c>
      <c r="AA35" s="4" t="str">
        <f>VLOOKUP($C35,'[2]Men''s Saber'!$C$4:$U$100,AA$1-2,FALSE)</f>
        <v>np</v>
      </c>
      <c r="AB35" s="52"/>
      <c r="AE35" s="54"/>
      <c r="AG35" s="25">
        <f t="shared" si="28"/>
        <v>0</v>
      </c>
      <c r="AH35" s="25">
        <f t="shared" si="29"/>
        <v>0</v>
      </c>
      <c r="AI35" s="25">
        <f t="shared" si="30"/>
        <v>0</v>
      </c>
      <c r="AJ35" s="25">
        <f t="shared" si="31"/>
        <v>168</v>
      </c>
      <c r="AK35" s="25">
        <f t="shared" si="32"/>
        <v>0</v>
      </c>
      <c r="AL35" s="25">
        <f t="shared" si="33"/>
        <v>227.5</v>
      </c>
      <c r="AM35" s="25">
        <f t="shared" si="34"/>
        <v>0</v>
      </c>
      <c r="AN35" s="25">
        <f t="shared" si="35"/>
        <v>0</v>
      </c>
      <c r="AO35" s="25">
        <f>IF(OR('[2]Men''s Epée'!$A$3=1,AB35&gt;0),ABS(AB35),0)</f>
        <v>0</v>
      </c>
      <c r="AP35" s="25">
        <f>IF(OR('[2]Men''s Epée'!$A$3=1,AC35&gt;0),ABS(AC35),0)</f>
        <v>0</v>
      </c>
      <c r="AQ35" s="25">
        <f>IF(OR('[2]Men''s Epée'!$A$3=1,AD35&gt;0),ABS(AD35),0)</f>
        <v>0</v>
      </c>
      <c r="AR35" s="25">
        <f>IF(OR('[2]Men''s Epée'!$A$3=1,AE35&gt;0),ABS(AE35),0)</f>
        <v>0</v>
      </c>
      <c r="AT35" s="25">
        <f>IF('Men''s Epée'!AG$3=TRUE,I35,0)</f>
        <v>0</v>
      </c>
      <c r="AU35" s="25">
        <f>IF('Men''s Epée'!AH$3=TRUE,K35,0)</f>
        <v>0</v>
      </c>
      <c r="AV35" s="25">
        <f>IF('Men''s Epée'!AI$3=TRUE,M35,0)</f>
        <v>0</v>
      </c>
      <c r="AW35" s="25">
        <f>IF('Men''s Epée'!AJ$3=TRUE,O35,0)</f>
        <v>0</v>
      </c>
      <c r="AX35" s="25">
        <f>IF('[2]Men''s Epée'!$U$3=TRUE,Q35,0)</f>
        <v>0</v>
      </c>
      <c r="AY35" s="25">
        <f>IF('[2]Men''s Epée'!$V$3=TRUE,T35,0)</f>
        <v>0</v>
      </c>
      <c r="AZ35" s="25">
        <f>IF('[2]Men''s Epée'!$W$3=TRUE,W35,0)</f>
        <v>0</v>
      </c>
      <c r="BA35" s="25">
        <f t="shared" si="36"/>
        <v>0</v>
      </c>
      <c r="BB35" s="55">
        <f t="shared" si="37"/>
        <v>0</v>
      </c>
      <c r="BC35" s="55">
        <f t="shared" si="38"/>
        <v>0</v>
      </c>
      <c r="BD35" s="55">
        <f t="shared" si="39"/>
        <v>0</v>
      </c>
      <c r="BE35" s="55">
        <f t="shared" si="40"/>
        <v>0</v>
      </c>
      <c r="BF35" s="25">
        <f t="shared" si="41"/>
        <v>0</v>
      </c>
    </row>
    <row r="36" spans="1:58" ht="13.5" customHeight="1">
      <c r="A36" s="19" t="str">
        <f aca="true" t="shared" si="42" ref="A36:A52">IF(E36=0,"",IF(E36=E35,A35,ROW()-3&amp;IF(E36=E37,"T","")))</f>
        <v>33</v>
      </c>
      <c r="B36" s="19" t="str">
        <f t="shared" si="15"/>
        <v>#</v>
      </c>
      <c r="C36" s="35" t="s">
        <v>149</v>
      </c>
      <c r="D36" s="30">
        <v>1985</v>
      </c>
      <c r="E36" s="21">
        <f>ROUND(F36+IF('[2]Men''s Epée'!$A$3=1,G36,0)+LARGE($AG36:$AR36,1)+LARGE($AG36:$AR36,2)+LARGE($AG36:$AR36,3)+LARGE($AG36:$AR36,4),0)</f>
        <v>378</v>
      </c>
      <c r="F36" s="22"/>
      <c r="G36" s="23"/>
      <c r="H36" s="23" t="s">
        <v>8</v>
      </c>
      <c r="I36" s="24">
        <f>IF(OR('[2]Men''s Epée'!$A$3=1,'Men''s Epée'!$AG$3=TRUE),IF(OR(H36&gt;=33,ISNUMBER(H36)=FALSE),0,VLOOKUP(H36,PointTable,I$3,TRUE)),0)</f>
        <v>0</v>
      </c>
      <c r="J36" s="23" t="s">
        <v>8</v>
      </c>
      <c r="K36" s="24">
        <f>IF(OR('[2]Men''s Epée'!$A$3=1,'Men''s Epée'!$AH$3=TRUE),IF(OR(J36&gt;=33,ISNUMBER(J36)=FALSE),0,VLOOKUP(J36,PointTable,K$3,TRUE)),0)</f>
        <v>0</v>
      </c>
      <c r="L36" s="23">
        <v>27</v>
      </c>
      <c r="M36" s="24">
        <f>IF(OR('[2]Men''s Epée'!$A$3=1,'Men''s Epée'!$AI$3=TRUE),IF(OR(L36&gt;=33,ISNUMBER(L36)=FALSE),0,VLOOKUP(L36,PointTable,M$3,TRUE)),0)</f>
        <v>170</v>
      </c>
      <c r="N36" s="23" t="s">
        <v>8</v>
      </c>
      <c r="O36" s="24">
        <f>IF(OR('[2]Men''s Epée'!$A$3=1,'Men''s Epée'!$AJ$3=TRUE),IF(OR(N36&gt;=33,ISNUMBER(N36)=FALSE),0,VLOOKUP(N36,PointTable,O$3,TRUE)),0)</f>
        <v>0</v>
      </c>
      <c r="P36" s="4">
        <f t="shared" si="27"/>
        <v>46.5</v>
      </c>
      <c r="Q36" s="5">
        <f>IF(OR('[2]Men's Epée'!$A$3=1,'[2]Men's Epée'!$U$3=TRUE),IF(OR(P36&gt;='Men''s Epée'!$A$3,ISNUMBER(P36)=FALSE),0,VLOOKUP(P36,PointTable,Q$3,TRUE)),0)</f>
        <v>207.5</v>
      </c>
      <c r="R36" s="4">
        <f>VLOOKUP($C36,'[2]Men''s Saber'!$C$4:$U$100,R$1-2,FALSE)</f>
        <v>46.5</v>
      </c>
      <c r="S36" s="4" t="str">
        <f>IF(ISERROR(U36),"np",U36)</f>
        <v>np</v>
      </c>
      <c r="T36" s="5">
        <f>IF(OR('[2]Men's Epée'!$A$3=1,'[2]Men's Epée'!$V$3=TRUE),IF(OR(S36&gt;='Men''s Epée'!$A$3,ISNUMBER(S36)=FALSE),0,VLOOKUP(S36,PointTable,T$3,TRUE)),0)</f>
        <v>0</v>
      </c>
      <c r="U36" s="4" t="str">
        <f>VLOOKUP($C36,'[2]Men''s Saber'!$C$4:$U$100,U$1-2,FALSE)</f>
        <v>np</v>
      </c>
      <c r="V36" s="4" t="str">
        <f>IF(ISERROR(X36),"np",X36)</f>
        <v>np</v>
      </c>
      <c r="W36" s="5">
        <f>IF(OR('[2]Men's Epée'!$A$3=1,'[2]Men's Epée'!$W$3=TRUE),IF(OR(V36&gt;='Men''s Epée'!$A$3,ISNUMBER(V36)=FALSE),0,VLOOKUP(V36,PointTable,W$3,TRUE)),0)</f>
        <v>0</v>
      </c>
      <c r="X36" s="4" t="str">
        <f>VLOOKUP($C36,'[2]Men''s Saber'!$C$4:$U$100,X$1-2,FALSE)</f>
        <v>np</v>
      </c>
      <c r="Y36" s="4" t="str">
        <f>IF(ISERROR(AA36),"np",AA36)</f>
        <v>np</v>
      </c>
      <c r="Z36" s="5">
        <f>IF(OR(Y36&gt;='Men''s Epée'!$A$3,ISNUMBER(Y36)=FALSE),0,VLOOKUP(Y36,PointTable,Z$3,TRUE))</f>
        <v>0</v>
      </c>
      <c r="AA36" s="4" t="str">
        <f>VLOOKUP($C36,'[2]Men''s Saber'!$C$4:$U$100,AA$1-2,FALSE)</f>
        <v>np</v>
      </c>
      <c r="AB36" s="52"/>
      <c r="AE36" s="54"/>
      <c r="AG36" s="25">
        <f t="shared" si="28"/>
        <v>0</v>
      </c>
      <c r="AH36" s="25">
        <f t="shared" si="29"/>
        <v>0</v>
      </c>
      <c r="AI36" s="25">
        <f t="shared" si="30"/>
        <v>170</v>
      </c>
      <c r="AJ36" s="25">
        <f t="shared" si="31"/>
        <v>0</v>
      </c>
      <c r="AK36" s="25">
        <f t="shared" si="32"/>
        <v>207.5</v>
      </c>
      <c r="AL36" s="25">
        <f t="shared" si="33"/>
        <v>0</v>
      </c>
      <c r="AM36" s="25">
        <f t="shared" si="34"/>
        <v>0</v>
      </c>
      <c r="AN36" s="25">
        <f t="shared" si="35"/>
        <v>0</v>
      </c>
      <c r="AO36" s="25">
        <f>IF(OR('[2]Men''s Epée'!$A$3=1,AB36&gt;0),ABS(AB36),0)</f>
        <v>0</v>
      </c>
      <c r="AP36" s="25">
        <f>IF(OR('[2]Men''s Epée'!$A$3=1,AC36&gt;0),ABS(AC36),0)</f>
        <v>0</v>
      </c>
      <c r="AQ36" s="25">
        <f>IF(OR('[2]Men''s Epée'!$A$3=1,AD36&gt;0),ABS(AD36),0)</f>
        <v>0</v>
      </c>
      <c r="AR36" s="25">
        <f>IF(OR('[2]Men''s Epée'!$A$3=1,AE36&gt;0),ABS(AE36),0)</f>
        <v>0</v>
      </c>
      <c r="AT36" s="25">
        <f>IF('Men''s Epée'!AG$3=TRUE,I36,0)</f>
        <v>0</v>
      </c>
      <c r="AU36" s="25">
        <f>IF('Men''s Epée'!AH$3=TRUE,K36,0)</f>
        <v>0</v>
      </c>
      <c r="AV36" s="25">
        <f>IF('Men''s Epée'!AI$3=TRUE,M36,0)</f>
        <v>0</v>
      </c>
      <c r="AW36" s="25">
        <f>IF('Men''s Epée'!AJ$3=TRUE,O36,0)</f>
        <v>0</v>
      </c>
      <c r="AX36" s="25">
        <f>IF('[2]Men''s Epée'!$U$3=TRUE,Q36,0)</f>
        <v>0</v>
      </c>
      <c r="AY36" s="25">
        <f>IF('[2]Men''s Epée'!$V$3=TRUE,T36,0)</f>
        <v>0</v>
      </c>
      <c r="AZ36" s="25">
        <f>IF('[2]Men''s Epée'!$W$3=TRUE,W36,0)</f>
        <v>0</v>
      </c>
      <c r="BA36" s="25">
        <f t="shared" si="36"/>
        <v>0</v>
      </c>
      <c r="BB36" s="55">
        <f t="shared" si="37"/>
        <v>0</v>
      </c>
      <c r="BC36" s="55">
        <f t="shared" si="38"/>
        <v>0</v>
      </c>
      <c r="BD36" s="55">
        <f t="shared" si="39"/>
        <v>0</v>
      </c>
      <c r="BE36" s="55">
        <f t="shared" si="40"/>
        <v>0</v>
      </c>
      <c r="BF36" s="25">
        <f t="shared" si="41"/>
        <v>0</v>
      </c>
    </row>
    <row r="37" spans="1:58" ht="13.5" customHeight="1">
      <c r="A37" s="19" t="str">
        <f t="shared" si="42"/>
        <v>34T</v>
      </c>
      <c r="B37" s="19" t="str">
        <f t="shared" si="15"/>
        <v>#</v>
      </c>
      <c r="C37" s="37" t="s">
        <v>285</v>
      </c>
      <c r="D37" s="25">
        <v>1985</v>
      </c>
      <c r="E37" s="21">
        <f>ROUND(F37+IF('[2]Men''s Epée'!$A$3=1,G37,0)+LARGE($AG37:$AR37,1)+LARGE($AG37:$AR37,2)+LARGE($AG37:$AR37,3)+LARGE($AG37:$AR37,4),0)</f>
        <v>371</v>
      </c>
      <c r="F37" s="22"/>
      <c r="G37" s="23"/>
      <c r="H37" s="23">
        <v>29</v>
      </c>
      <c r="I37" s="24">
        <f>IF(OR('[2]Men''s Epée'!$A$3=1,'Men''s Epée'!$AG$3=TRUE),IF(OR(H37&gt;=33,ISNUMBER(H37)=FALSE),0,VLOOKUP(H37,PointTable,I$3,TRUE)),0)</f>
        <v>168</v>
      </c>
      <c r="J37" s="23" t="s">
        <v>8</v>
      </c>
      <c r="K37" s="24">
        <f>IF(OR('[2]Men''s Epée'!$A$3=1,'Men''s Epée'!$AH$3=TRUE),IF(OR(J37&gt;=33,ISNUMBER(J37)=FALSE),0,VLOOKUP(J37,PointTable,K$3,TRUE)),0)</f>
        <v>0</v>
      </c>
      <c r="L37" s="23" t="s">
        <v>8</v>
      </c>
      <c r="M37" s="24">
        <f>IF(OR('[2]Men''s Epée'!$A$3=1,'Men''s Epée'!$AI$3=TRUE),IF(OR(L37&gt;=33,ISNUMBER(L37)=FALSE),0,VLOOKUP(L37,PointTable,M$3,TRUE)),0)</f>
        <v>0</v>
      </c>
      <c r="N37" s="23">
        <v>24</v>
      </c>
      <c r="O37" s="24">
        <f>IF(OR('[2]Men''s Epée'!$A$3=1,'Men''s Epée'!$AJ$3=TRUE),IF(OR(N37&gt;=33,ISNUMBER(N37)=FALSE),0,VLOOKUP(N37,PointTable,O$3,TRUE)),0)</f>
        <v>203</v>
      </c>
      <c r="P37" s="4" t="str">
        <f t="shared" si="27"/>
        <v>np</v>
      </c>
      <c r="Q37" s="5">
        <f>IF(OR('[2]Men's Epée'!$A$3=1,'[2]Men's Epée'!$U$3=TRUE),IF(OR(P37&gt;='Men''s Epée'!$A$3,ISNUMBER(P37)=FALSE),0,VLOOKUP(P37,PointTable,Q$3,TRUE)),0)</f>
        <v>0</v>
      </c>
      <c r="R37" s="4" t="e">
        <f>VLOOKUP($C37,'[2]Men''s Saber'!$C$4:$U$100,R$1-2,FALSE)</f>
        <v>#N/A</v>
      </c>
      <c r="S37" s="4" t="str">
        <f t="shared" si="21"/>
        <v>np</v>
      </c>
      <c r="T37" s="5">
        <f>IF(OR('[2]Men's Epée'!$A$3=1,'[2]Men's Epée'!$V$3=TRUE),IF(OR(S37&gt;='Men''s Epée'!$A$3,ISNUMBER(S37)=FALSE),0,VLOOKUP(S37,PointTable,T$3,TRUE)),0)</f>
        <v>0</v>
      </c>
      <c r="U37" s="4" t="e">
        <f>VLOOKUP($C37,'[2]Men''s Saber'!$C$4:$U$100,U$1-2,FALSE)</f>
        <v>#N/A</v>
      </c>
      <c r="V37" s="4" t="str">
        <f t="shared" si="22"/>
        <v>np</v>
      </c>
      <c r="W37" s="5">
        <f>IF(OR('[2]Men's Epée'!$A$3=1,'[2]Men's Epée'!$W$3=TRUE),IF(OR(V37&gt;='Men''s Epée'!$A$3,ISNUMBER(V37)=FALSE),0,VLOOKUP(V37,PointTable,W$3,TRUE)),0)</f>
        <v>0</v>
      </c>
      <c r="X37" s="4" t="e">
        <f>VLOOKUP($C37,'[2]Men''s Saber'!$C$4:$U$100,X$1-2,FALSE)</f>
        <v>#N/A</v>
      </c>
      <c r="Y37" s="4" t="str">
        <f t="shared" si="23"/>
        <v>np</v>
      </c>
      <c r="Z37" s="5">
        <f>IF(OR(Y37&gt;='Men''s Epée'!$A$3,ISNUMBER(Y37)=FALSE),0,VLOOKUP(Y37,PointTable,Z$3,TRUE))</f>
        <v>0</v>
      </c>
      <c r="AA37" s="4" t="e">
        <f>VLOOKUP($C37,'[2]Men''s Saber'!$C$4:$U$100,AA$1-2,FALSE)</f>
        <v>#N/A</v>
      </c>
      <c r="AB37" s="52"/>
      <c r="AE37" s="54"/>
      <c r="AG37" s="25">
        <f t="shared" si="28"/>
        <v>168</v>
      </c>
      <c r="AH37" s="25">
        <f t="shared" si="29"/>
        <v>0</v>
      </c>
      <c r="AI37" s="25">
        <f t="shared" si="30"/>
        <v>0</v>
      </c>
      <c r="AJ37" s="25">
        <f t="shared" si="31"/>
        <v>203</v>
      </c>
      <c r="AK37" s="25">
        <f t="shared" si="32"/>
        <v>0</v>
      </c>
      <c r="AL37" s="25">
        <f t="shared" si="33"/>
        <v>0</v>
      </c>
      <c r="AM37" s="25">
        <f t="shared" si="34"/>
        <v>0</v>
      </c>
      <c r="AN37" s="25">
        <f t="shared" si="35"/>
        <v>0</v>
      </c>
      <c r="AO37" s="25">
        <f>IF(OR('[2]Men''s Epée'!$A$3=1,AB37&gt;0),ABS(AB37),0)</f>
        <v>0</v>
      </c>
      <c r="AP37" s="25">
        <f>IF(OR('[2]Men''s Epée'!$A$3=1,AC37&gt;0),ABS(AC37),0)</f>
        <v>0</v>
      </c>
      <c r="AQ37" s="25">
        <f>IF(OR('[2]Men''s Epée'!$A$3=1,AD37&gt;0),ABS(AD37),0)</f>
        <v>0</v>
      </c>
      <c r="AR37" s="25">
        <f>IF(OR('[2]Men''s Epée'!$A$3=1,AE37&gt;0),ABS(AE37),0)</f>
        <v>0</v>
      </c>
      <c r="AT37" s="25">
        <f>IF('Men''s Epée'!AG$3=TRUE,I37,0)</f>
        <v>168</v>
      </c>
      <c r="AU37" s="25">
        <f>IF('Men''s Epée'!AH$3=TRUE,K37,0)</f>
        <v>0</v>
      </c>
      <c r="AV37" s="25">
        <f>IF('Men''s Epée'!AI$3=TRUE,M37,0)</f>
        <v>0</v>
      </c>
      <c r="AW37" s="25">
        <f>IF('Men''s Epée'!AJ$3=TRUE,O37,0)</f>
        <v>0</v>
      </c>
      <c r="AX37" s="25">
        <f>IF('[2]Men''s Epée'!$U$3=TRUE,Q37,0)</f>
        <v>0</v>
      </c>
      <c r="AY37" s="25">
        <f>IF('[2]Men''s Epée'!$V$3=TRUE,T37,0)</f>
        <v>0</v>
      </c>
      <c r="AZ37" s="25">
        <f>IF('[2]Men''s Epée'!$W$3=TRUE,W37,0)</f>
        <v>0</v>
      </c>
      <c r="BA37" s="25">
        <f t="shared" si="36"/>
        <v>0</v>
      </c>
      <c r="BB37" s="55">
        <f t="shared" si="37"/>
        <v>0</v>
      </c>
      <c r="BC37" s="55">
        <f t="shared" si="38"/>
        <v>0</v>
      </c>
      <c r="BD37" s="55">
        <f t="shared" si="39"/>
        <v>0</v>
      </c>
      <c r="BE37" s="55">
        <f t="shared" si="40"/>
        <v>0</v>
      </c>
      <c r="BF37" s="25">
        <f t="shared" si="41"/>
        <v>168</v>
      </c>
    </row>
    <row r="38" spans="1:58" ht="13.5" customHeight="1">
      <c r="A38" s="19" t="str">
        <f t="shared" si="42"/>
        <v>34T</v>
      </c>
      <c r="B38" s="19">
        <f t="shared" si="15"/>
      </c>
      <c r="C38" s="37" t="s">
        <v>168</v>
      </c>
      <c r="D38" s="25">
        <v>1983</v>
      </c>
      <c r="E38" s="21">
        <f>ROUND(F38+IF('[2]Men''s Epée'!$A$3=1,G38,0)+LARGE($AG38:$AR38,1)+LARGE($AG38:$AR38,2)+LARGE($AG38:$AR38,3)+LARGE($AG38:$AR38,4),0)</f>
        <v>371</v>
      </c>
      <c r="F38" s="22"/>
      <c r="G38" s="23"/>
      <c r="H38" s="23">
        <v>31</v>
      </c>
      <c r="I38" s="24">
        <f>IF(OR('[2]Men''s Epée'!$A$3=1,'Men''s Epée'!$AG$3=TRUE),IF(OR(H38&gt;=33,ISNUMBER(H38)=FALSE),0,VLOOKUP(H38,PointTable,I$3,TRUE)),0)</f>
        <v>166</v>
      </c>
      <c r="J38" s="23" t="s">
        <v>8</v>
      </c>
      <c r="K38" s="24">
        <f>IF(OR('[2]Men''s Epée'!$A$3=1,'Men''s Epée'!$AH$3=TRUE),IF(OR(J38&gt;=33,ISNUMBER(J38)=FALSE),0,VLOOKUP(J38,PointTable,K$3,TRUE)),0)</f>
        <v>0</v>
      </c>
      <c r="L38" s="23" t="s">
        <v>8</v>
      </c>
      <c r="M38" s="24">
        <f>IF(OR('[2]Men''s Epée'!$A$3=1,'Men''s Epée'!$AI$3=TRUE),IF(OR(L38&gt;=33,ISNUMBER(L38)=FALSE),0,VLOOKUP(L38,PointTable,M$3,TRUE)),0)</f>
        <v>0</v>
      </c>
      <c r="N38" s="23">
        <v>22</v>
      </c>
      <c r="O38" s="24">
        <f>IF(OR('[2]Men''s Epée'!$A$3=1,'Men''s Epée'!$AJ$3=TRUE),IF(OR(N38&gt;=33,ISNUMBER(N38)=FALSE),0,VLOOKUP(N38,PointTable,O$3,TRUE)),0)</f>
        <v>205</v>
      </c>
      <c r="P38" s="4" t="str">
        <f t="shared" si="27"/>
        <v>np</v>
      </c>
      <c r="Q38" s="5">
        <f>IF(OR('[2]Men's Epée'!$A$3=1,'[2]Men's Epée'!$U$3=TRUE),IF(OR(P38&gt;='Men''s Epée'!$A$3,ISNUMBER(P38)=FALSE),0,VLOOKUP(P38,PointTable,Q$3,TRUE)),0)</f>
        <v>0</v>
      </c>
      <c r="R38" s="4" t="e">
        <f>VLOOKUP($C38,'[2]Men''s Saber'!$C$4:$U$100,R$1-2,FALSE)</f>
        <v>#N/A</v>
      </c>
      <c r="S38" s="4" t="str">
        <f t="shared" si="21"/>
        <v>np</v>
      </c>
      <c r="T38" s="5">
        <f>IF(OR('[2]Men's Epée'!$A$3=1,'[2]Men's Epée'!$V$3=TRUE),IF(OR(S38&gt;='Men''s Epée'!$A$3,ISNUMBER(S38)=FALSE),0,VLOOKUP(S38,PointTable,T$3,TRUE)),0)</f>
        <v>0</v>
      </c>
      <c r="U38" s="4" t="e">
        <f>VLOOKUP($C38,'[2]Men''s Saber'!$C$4:$U$100,U$1-2,FALSE)</f>
        <v>#N/A</v>
      </c>
      <c r="V38" s="4" t="str">
        <f t="shared" si="22"/>
        <v>np</v>
      </c>
      <c r="W38" s="5">
        <f>IF(OR('[2]Men's Epée'!$A$3=1,'[2]Men's Epée'!$W$3=TRUE),IF(OR(V38&gt;='Men''s Epée'!$A$3,ISNUMBER(V38)=FALSE),0,VLOOKUP(V38,PointTable,W$3,TRUE)),0)</f>
        <v>0</v>
      </c>
      <c r="X38" s="4" t="e">
        <f>VLOOKUP($C38,'[2]Men''s Saber'!$C$4:$U$100,X$1-2,FALSE)</f>
        <v>#N/A</v>
      </c>
      <c r="Y38" s="4" t="str">
        <f t="shared" si="23"/>
        <v>np</v>
      </c>
      <c r="Z38" s="5">
        <f>IF(OR(Y38&gt;='Men''s Epée'!$A$3,ISNUMBER(Y38)=FALSE),0,VLOOKUP(Y38,PointTable,Z$3,TRUE))</f>
        <v>0</v>
      </c>
      <c r="AA38" s="4" t="e">
        <f>VLOOKUP($C38,'[2]Men''s Saber'!$C$4:$U$100,AA$1-2,FALSE)</f>
        <v>#N/A</v>
      </c>
      <c r="AB38" s="52"/>
      <c r="AE38" s="54"/>
      <c r="AG38" s="25">
        <f t="shared" si="28"/>
        <v>166</v>
      </c>
      <c r="AH38" s="25">
        <f t="shared" si="29"/>
        <v>0</v>
      </c>
      <c r="AI38" s="25">
        <f t="shared" si="30"/>
        <v>0</v>
      </c>
      <c r="AJ38" s="25">
        <f t="shared" si="31"/>
        <v>205</v>
      </c>
      <c r="AK38" s="25">
        <f t="shared" si="32"/>
        <v>0</v>
      </c>
      <c r="AL38" s="25">
        <f t="shared" si="33"/>
        <v>0</v>
      </c>
      <c r="AM38" s="25">
        <f t="shared" si="34"/>
        <v>0</v>
      </c>
      <c r="AN38" s="25">
        <f t="shared" si="35"/>
        <v>0</v>
      </c>
      <c r="AO38" s="25">
        <f>IF(OR('[2]Men''s Epée'!$A$3=1,AB38&gt;0),ABS(AB38),0)</f>
        <v>0</v>
      </c>
      <c r="AP38" s="25">
        <f>IF(OR('[2]Men''s Epée'!$A$3=1,AC38&gt;0),ABS(AC38),0)</f>
        <v>0</v>
      </c>
      <c r="AQ38" s="25">
        <f>IF(OR('[2]Men''s Epée'!$A$3=1,AD38&gt;0),ABS(AD38),0)</f>
        <v>0</v>
      </c>
      <c r="AR38" s="25">
        <f>IF(OR('[2]Men''s Epée'!$A$3=1,AE38&gt;0),ABS(AE38),0)</f>
        <v>0</v>
      </c>
      <c r="AT38" s="25">
        <f>IF('Men''s Epée'!AG$3=TRUE,I38,0)</f>
        <v>166</v>
      </c>
      <c r="AU38" s="25">
        <f>IF('Men''s Epée'!AH$3=TRUE,K38,0)</f>
        <v>0</v>
      </c>
      <c r="AV38" s="25">
        <f>IF('Men''s Epée'!AI$3=TRUE,M38,0)</f>
        <v>0</v>
      </c>
      <c r="AW38" s="25">
        <f>IF('Men''s Epée'!AJ$3=TRUE,O38,0)</f>
        <v>0</v>
      </c>
      <c r="AX38" s="25">
        <f>IF('[2]Men''s Epée'!$U$3=TRUE,Q38,0)</f>
        <v>0</v>
      </c>
      <c r="AY38" s="25">
        <f>IF('[2]Men''s Epée'!$V$3=TRUE,T38,0)</f>
        <v>0</v>
      </c>
      <c r="AZ38" s="25">
        <f>IF('[2]Men''s Epée'!$W$3=TRUE,W38,0)</f>
        <v>0</v>
      </c>
      <c r="BA38" s="25">
        <f t="shared" si="36"/>
        <v>0</v>
      </c>
      <c r="BB38" s="55">
        <f t="shared" si="37"/>
        <v>0</v>
      </c>
      <c r="BC38" s="55">
        <f t="shared" si="38"/>
        <v>0</v>
      </c>
      <c r="BD38" s="55">
        <f t="shared" si="39"/>
        <v>0</v>
      </c>
      <c r="BE38" s="55">
        <f t="shared" si="40"/>
        <v>0</v>
      </c>
      <c r="BF38" s="25">
        <f t="shared" si="41"/>
        <v>166</v>
      </c>
    </row>
    <row r="39" spans="1:58" ht="13.5" customHeight="1">
      <c r="A39" s="19" t="str">
        <f t="shared" si="42"/>
        <v>36</v>
      </c>
      <c r="B39" s="19">
        <f t="shared" si="15"/>
      </c>
      <c r="C39" s="35" t="s">
        <v>62</v>
      </c>
      <c r="D39" s="30">
        <v>1982</v>
      </c>
      <c r="E39" s="21">
        <f>ROUND(F39+IF('[2]Men''s Epée'!$A$3=1,G39,0)+LARGE($AG39:$AR39,1)+LARGE($AG39:$AR39,2)+LARGE($AG39:$AR39,3)+LARGE($AG39:$AR39,4),0)</f>
        <v>301</v>
      </c>
      <c r="F39" s="22"/>
      <c r="G39" s="23"/>
      <c r="H39" s="23" t="s">
        <v>8</v>
      </c>
      <c r="I39" s="24">
        <f>IF(OR('[2]Men''s Epée'!$A$3=1,'Men''s Epée'!$AG$3=TRUE),IF(OR(H39&gt;=33,ISNUMBER(H39)=FALSE),0,VLOOKUP(H39,PointTable,I$3,TRUE)),0)</f>
        <v>0</v>
      </c>
      <c r="J39" s="23" t="s">
        <v>8</v>
      </c>
      <c r="K39" s="24">
        <f>IF(OR('[2]Men''s Epée'!$A$3=1,'Men''s Epée'!$AH$3=TRUE),IF(OR(J39&gt;=33,ISNUMBER(J39)=FALSE),0,VLOOKUP(J39,PointTable,K$3,TRUE)),0)</f>
        <v>0</v>
      </c>
      <c r="L39" s="23">
        <v>15</v>
      </c>
      <c r="M39" s="24">
        <f>IF(OR('[2]Men''s Epée'!$A$3=1,'Men''s Epée'!$AI$3=TRUE),IF(OR(L39&gt;=33,ISNUMBER(L39)=FALSE),0,VLOOKUP(L39,PointTable,M$3,TRUE)),0)</f>
        <v>301</v>
      </c>
      <c r="N39" s="23" t="s">
        <v>8</v>
      </c>
      <c r="O39" s="24">
        <f>IF(OR('[2]Men''s Epée'!$A$3=1,'Men''s Epée'!$AJ$3=TRUE),IF(OR(N39&gt;=33,ISNUMBER(N39)=FALSE),0,VLOOKUP(N39,PointTable,O$3,TRUE)),0)</f>
        <v>0</v>
      </c>
      <c r="P39" s="4" t="str">
        <f t="shared" si="27"/>
        <v>np</v>
      </c>
      <c r="Q39" s="5">
        <f>IF(OR('[2]Men's Epée'!$A$3=1,'[2]Men's Epée'!$U$3=TRUE),IF(OR(P39&gt;='Men''s Epée'!$A$3,ISNUMBER(P39)=FALSE),0,VLOOKUP(P39,PointTable,Q$3,TRUE)),0)</f>
        <v>0</v>
      </c>
      <c r="R39" s="4" t="e">
        <f>VLOOKUP($C39,'[2]Men''s Saber'!$C$4:$U$100,R$1-2,FALSE)</f>
        <v>#N/A</v>
      </c>
      <c r="S39" s="4" t="str">
        <f t="shared" si="21"/>
        <v>np</v>
      </c>
      <c r="T39" s="5">
        <f>IF(OR('[2]Men's Epée'!$A$3=1,'[2]Men's Epée'!$V$3=TRUE),IF(OR(S39&gt;='Men''s Epée'!$A$3,ISNUMBER(S39)=FALSE),0,VLOOKUP(S39,PointTable,T$3,TRUE)),0)</f>
        <v>0</v>
      </c>
      <c r="U39" s="4" t="e">
        <f>VLOOKUP($C39,'[2]Men''s Saber'!$C$4:$U$100,U$1-2,FALSE)</f>
        <v>#N/A</v>
      </c>
      <c r="V39" s="4" t="str">
        <f t="shared" si="22"/>
        <v>np</v>
      </c>
      <c r="W39" s="5">
        <f>IF(OR('[2]Men's Epée'!$A$3=1,'[2]Men's Epée'!$W$3=TRUE),IF(OR(V39&gt;='Men''s Epée'!$A$3,ISNUMBER(V39)=FALSE),0,VLOOKUP(V39,PointTable,W$3,TRUE)),0)</f>
        <v>0</v>
      </c>
      <c r="X39" s="4" t="e">
        <f>VLOOKUP($C39,'[2]Men''s Saber'!$C$4:$U$100,X$1-2,FALSE)</f>
        <v>#N/A</v>
      </c>
      <c r="Y39" s="4" t="str">
        <f t="shared" si="23"/>
        <v>np</v>
      </c>
      <c r="Z39" s="5">
        <f>IF(OR(Y39&gt;='Men''s Epée'!$A$3,ISNUMBER(Y39)=FALSE),0,VLOOKUP(Y39,PointTable,Z$3,TRUE))</f>
        <v>0</v>
      </c>
      <c r="AA39" s="4" t="e">
        <f>VLOOKUP($C39,'[2]Men''s Saber'!$C$4:$U$100,AA$1-2,FALSE)</f>
        <v>#N/A</v>
      </c>
      <c r="AB39" s="52"/>
      <c r="AE39" s="54"/>
      <c r="AG39" s="25">
        <f t="shared" si="28"/>
        <v>0</v>
      </c>
      <c r="AH39" s="25">
        <f t="shared" si="29"/>
        <v>0</v>
      </c>
      <c r="AI39" s="25">
        <f t="shared" si="30"/>
        <v>301</v>
      </c>
      <c r="AJ39" s="25">
        <f t="shared" si="31"/>
        <v>0</v>
      </c>
      <c r="AK39" s="25">
        <f t="shared" si="32"/>
        <v>0</v>
      </c>
      <c r="AL39" s="25">
        <f t="shared" si="33"/>
        <v>0</v>
      </c>
      <c r="AM39" s="25">
        <f t="shared" si="34"/>
        <v>0</v>
      </c>
      <c r="AN39" s="25">
        <f t="shared" si="35"/>
        <v>0</v>
      </c>
      <c r="AO39" s="25">
        <f>IF(OR('[2]Men''s Epée'!$A$3=1,AB39&gt;0),ABS(AB39),0)</f>
        <v>0</v>
      </c>
      <c r="AP39" s="25">
        <f>IF(OR('[2]Men''s Epée'!$A$3=1,AC39&gt;0),ABS(AC39),0)</f>
        <v>0</v>
      </c>
      <c r="AQ39" s="25">
        <f>IF(OR('[2]Men''s Epée'!$A$3=1,AD39&gt;0),ABS(AD39),0)</f>
        <v>0</v>
      </c>
      <c r="AR39" s="25">
        <f>IF(OR('[2]Men''s Epée'!$A$3=1,AE39&gt;0),ABS(AE39),0)</f>
        <v>0</v>
      </c>
      <c r="AT39" s="25">
        <f>IF('Men''s Epée'!AG$3=TRUE,I39,0)</f>
        <v>0</v>
      </c>
      <c r="AU39" s="25">
        <f>IF('Men''s Epée'!AH$3=TRUE,K39,0)</f>
        <v>0</v>
      </c>
      <c r="AV39" s="25">
        <f>IF('Men''s Epée'!AI$3=TRUE,M39,0)</f>
        <v>0</v>
      </c>
      <c r="AW39" s="25">
        <f>IF('Men''s Epée'!AJ$3=TRUE,O39,0)</f>
        <v>0</v>
      </c>
      <c r="AX39" s="25">
        <f>IF('[2]Men''s Epée'!$U$3=TRUE,Q39,0)</f>
        <v>0</v>
      </c>
      <c r="AY39" s="25">
        <f>IF('[2]Men''s Epée'!$V$3=TRUE,T39,0)</f>
        <v>0</v>
      </c>
      <c r="AZ39" s="25">
        <f>IF('[2]Men''s Epée'!$W$3=TRUE,W39,0)</f>
        <v>0</v>
      </c>
      <c r="BA39" s="25">
        <f t="shared" si="36"/>
        <v>0</v>
      </c>
      <c r="BB39" s="55">
        <f t="shared" si="37"/>
        <v>0</v>
      </c>
      <c r="BC39" s="55">
        <f t="shared" si="38"/>
        <v>0</v>
      </c>
      <c r="BD39" s="55">
        <f t="shared" si="39"/>
        <v>0</v>
      </c>
      <c r="BE39" s="55">
        <f t="shared" si="40"/>
        <v>0</v>
      </c>
      <c r="BF39" s="25">
        <f t="shared" si="41"/>
        <v>0</v>
      </c>
    </row>
    <row r="40" spans="1:58" ht="13.5" customHeight="1">
      <c r="A40" s="19" t="str">
        <f t="shared" si="42"/>
        <v>37</v>
      </c>
      <c r="B40" s="19">
        <f t="shared" si="15"/>
      </c>
      <c r="C40" s="37" t="s">
        <v>91</v>
      </c>
      <c r="D40" s="25">
        <v>1983</v>
      </c>
      <c r="E40" s="21">
        <f>ROUND(F40+IF('[2]Men''s Epée'!$A$3=1,G40,0)+LARGE($AG40:$AR40,1)+LARGE($AG40:$AR40,2)+LARGE($AG40:$AR40,3)+LARGE($AG40:$AR40,4),0)</f>
        <v>208</v>
      </c>
      <c r="F40" s="22"/>
      <c r="G40" s="23"/>
      <c r="H40" s="23">
        <v>19</v>
      </c>
      <c r="I40" s="24">
        <f>IF(OR('[2]Men''s Epée'!$A$3=1,'Men''s Epée'!$AG$3=TRUE),IF(OR(H40&gt;=33,ISNUMBER(H40)=FALSE),0,VLOOKUP(H40,PointTable,I$3,TRUE)),0)</f>
        <v>208</v>
      </c>
      <c r="J40" s="23" t="s">
        <v>8</v>
      </c>
      <c r="K40" s="24">
        <f>IF(OR('[2]Men''s Epée'!$A$3=1,'Men''s Epée'!$AH$3=TRUE),IF(OR(J40&gt;=33,ISNUMBER(J40)=FALSE),0,VLOOKUP(J40,PointTable,K$3,TRUE)),0)</f>
        <v>0</v>
      </c>
      <c r="L40" s="23" t="s">
        <v>8</v>
      </c>
      <c r="M40" s="24">
        <f>IF(OR('[2]Men''s Epée'!$A$3=1,'Men''s Epée'!$AI$3=TRUE),IF(OR(L40&gt;=33,ISNUMBER(L40)=FALSE),0,VLOOKUP(L40,PointTable,M$3,TRUE)),0)</f>
        <v>0</v>
      </c>
      <c r="N40" s="23" t="s">
        <v>8</v>
      </c>
      <c r="O40" s="24">
        <f>IF(OR('[2]Men''s Epée'!$A$3=1,'Men''s Epée'!$AJ$3=TRUE),IF(OR(N40&gt;=33,ISNUMBER(N40)=FALSE),0,VLOOKUP(N40,PointTable,O$3,TRUE)),0)</f>
        <v>0</v>
      </c>
      <c r="P40" s="4" t="str">
        <f t="shared" si="27"/>
        <v>np</v>
      </c>
      <c r="Q40" s="5">
        <f>IF(OR('[2]Men's Epée'!$A$3=1,'[2]Men's Epée'!$U$3=TRUE),IF(OR(P40&gt;='Men''s Epée'!$A$3,ISNUMBER(P40)=FALSE),0,VLOOKUP(P40,PointTable,Q$3,TRUE)),0)</f>
        <v>0</v>
      </c>
      <c r="R40" s="4" t="e">
        <f>VLOOKUP($C40,'[2]Men''s Saber'!$C$4:$U$100,R$1-2,FALSE)</f>
        <v>#N/A</v>
      </c>
      <c r="S40" s="4" t="str">
        <f t="shared" si="21"/>
        <v>np</v>
      </c>
      <c r="T40" s="5">
        <f>IF(OR('[2]Men's Epée'!$A$3=1,'[2]Men's Epée'!$V$3=TRUE),IF(OR(S40&gt;='Men''s Epée'!$A$3,ISNUMBER(S40)=FALSE),0,VLOOKUP(S40,PointTable,T$3,TRUE)),0)</f>
        <v>0</v>
      </c>
      <c r="U40" s="4" t="e">
        <f>VLOOKUP($C40,'[2]Men''s Saber'!$C$4:$U$100,U$1-2,FALSE)</f>
        <v>#N/A</v>
      </c>
      <c r="V40" s="4" t="str">
        <f t="shared" si="22"/>
        <v>np</v>
      </c>
      <c r="W40" s="5">
        <f>IF(OR('[2]Men's Epée'!$A$3=1,'[2]Men's Epée'!$W$3=TRUE),IF(OR(V40&gt;='Men''s Epée'!$A$3,ISNUMBER(V40)=FALSE),0,VLOOKUP(V40,PointTable,W$3,TRUE)),0)</f>
        <v>0</v>
      </c>
      <c r="X40" s="4" t="e">
        <f>VLOOKUP($C40,'[2]Men''s Saber'!$C$4:$U$100,X$1-2,FALSE)</f>
        <v>#N/A</v>
      </c>
      <c r="Y40" s="4" t="str">
        <f t="shared" si="23"/>
        <v>np</v>
      </c>
      <c r="Z40" s="5">
        <f>IF(OR(Y40&gt;='Men''s Epée'!$A$3,ISNUMBER(Y40)=FALSE),0,VLOOKUP(Y40,PointTable,Z$3,TRUE))</f>
        <v>0</v>
      </c>
      <c r="AA40" s="4" t="e">
        <f>VLOOKUP($C40,'[2]Men''s Saber'!$C$4:$U$100,AA$1-2,FALSE)</f>
        <v>#N/A</v>
      </c>
      <c r="AB40" s="52"/>
      <c r="AE40" s="54"/>
      <c r="AG40" s="25">
        <f t="shared" si="28"/>
        <v>208</v>
      </c>
      <c r="AH40" s="25">
        <f t="shared" si="29"/>
        <v>0</v>
      </c>
      <c r="AI40" s="25">
        <f t="shared" si="30"/>
        <v>0</v>
      </c>
      <c r="AJ40" s="25">
        <f t="shared" si="31"/>
        <v>0</v>
      </c>
      <c r="AK40" s="25">
        <f t="shared" si="32"/>
        <v>0</v>
      </c>
      <c r="AL40" s="25">
        <f t="shared" si="33"/>
        <v>0</v>
      </c>
      <c r="AM40" s="25">
        <f t="shared" si="34"/>
        <v>0</v>
      </c>
      <c r="AN40" s="25">
        <f t="shared" si="35"/>
        <v>0</v>
      </c>
      <c r="AO40" s="25">
        <f>IF(OR('[2]Men''s Epée'!$A$3=1,AB40&gt;0),ABS(AB40),0)</f>
        <v>0</v>
      </c>
      <c r="AP40" s="25">
        <f>IF(OR('[2]Men''s Epée'!$A$3=1,AC40&gt;0),ABS(AC40),0)</f>
        <v>0</v>
      </c>
      <c r="AQ40" s="25">
        <f>IF(OR('[2]Men''s Epée'!$A$3=1,AD40&gt;0),ABS(AD40),0)</f>
        <v>0</v>
      </c>
      <c r="AR40" s="25">
        <f>IF(OR('[2]Men''s Epée'!$A$3=1,AE40&gt;0),ABS(AE40),0)</f>
        <v>0</v>
      </c>
      <c r="AT40" s="25">
        <f>IF('Men''s Epée'!AG$3=TRUE,I40,0)</f>
        <v>208</v>
      </c>
      <c r="AU40" s="25">
        <f>IF('Men''s Epée'!AH$3=TRUE,K40,0)</f>
        <v>0</v>
      </c>
      <c r="AV40" s="25">
        <f>IF('Men''s Epée'!AI$3=TRUE,M40,0)</f>
        <v>0</v>
      </c>
      <c r="AW40" s="25">
        <f>IF('Men''s Epée'!AJ$3=TRUE,O40,0)</f>
        <v>0</v>
      </c>
      <c r="AX40" s="25">
        <f>IF('[2]Men''s Epée'!$U$3=TRUE,Q40,0)</f>
        <v>0</v>
      </c>
      <c r="AY40" s="25">
        <f>IF('[2]Men''s Epée'!$V$3=TRUE,T40,0)</f>
        <v>0</v>
      </c>
      <c r="AZ40" s="25">
        <f>IF('[2]Men''s Epée'!$W$3=TRUE,W40,0)</f>
        <v>0</v>
      </c>
      <c r="BA40" s="25">
        <f t="shared" si="36"/>
        <v>0</v>
      </c>
      <c r="BB40" s="55">
        <f t="shared" si="37"/>
        <v>0</v>
      </c>
      <c r="BC40" s="55">
        <f t="shared" si="38"/>
        <v>0</v>
      </c>
      <c r="BD40" s="55">
        <f t="shared" si="39"/>
        <v>0</v>
      </c>
      <c r="BE40" s="55">
        <f t="shared" si="40"/>
        <v>0</v>
      </c>
      <c r="BF40" s="25">
        <f t="shared" si="41"/>
        <v>208</v>
      </c>
    </row>
    <row r="41" spans="1:58" ht="13.5" customHeight="1">
      <c r="A41" s="19" t="str">
        <f t="shared" si="42"/>
        <v>38</v>
      </c>
      <c r="B41" s="19">
        <f t="shared" si="15"/>
      </c>
      <c r="C41" s="37" t="s">
        <v>72</v>
      </c>
      <c r="D41" s="25">
        <v>1982</v>
      </c>
      <c r="E41" s="21">
        <f>ROUND(F41+IF('[2]Men''s Epée'!$A$3=1,G41,0)+LARGE($AG41:$AR41,1)+LARGE($AG41:$AR41,2)+LARGE($AG41:$AR41,3)+LARGE($AG41:$AR41,4),0)</f>
        <v>207</v>
      </c>
      <c r="F41" s="22"/>
      <c r="G41" s="23"/>
      <c r="H41" s="23" t="s">
        <v>8</v>
      </c>
      <c r="I41" s="24">
        <f>IF(OR('[2]Men''s Epée'!$A$3=1,'Men''s Epée'!$AG$3=TRUE),IF(OR(H41&gt;=33,ISNUMBER(H41)=FALSE),0,VLOOKUP(H41,PointTable,I$3,TRUE)),0)</f>
        <v>0</v>
      </c>
      <c r="J41" s="23" t="s">
        <v>8</v>
      </c>
      <c r="K41" s="24">
        <f>IF(OR('[2]Men''s Epée'!$A$3=1,'Men''s Epée'!$AH$3=TRUE),IF(OR(J41&gt;=33,ISNUMBER(J41)=FALSE),0,VLOOKUP(J41,PointTable,K$3,TRUE)),0)</f>
        <v>0</v>
      </c>
      <c r="L41" s="23">
        <v>20</v>
      </c>
      <c r="M41" s="24">
        <f>IF(OR('[2]Men''s Epée'!$A$3=1,'Men''s Epée'!$AI$3=TRUE),IF(OR(L41&gt;=33,ISNUMBER(L41)=FALSE),0,VLOOKUP(L41,PointTable,M$3,TRUE)),0)</f>
        <v>207</v>
      </c>
      <c r="N41" s="23" t="s">
        <v>8</v>
      </c>
      <c r="O41" s="24">
        <f>IF(OR('[2]Men''s Epée'!$A$3=1,'Men''s Epée'!$AJ$3=TRUE),IF(OR(N41&gt;=33,ISNUMBER(N41)=FALSE),0,VLOOKUP(N41,PointTable,O$3,TRUE)),0)</f>
        <v>0</v>
      </c>
      <c r="P41" s="4" t="str">
        <f t="shared" si="27"/>
        <v>np</v>
      </c>
      <c r="Q41" s="5">
        <f>IF(OR('[2]Men's Epée'!$A$3=1,'[2]Men's Epée'!$U$3=TRUE),IF(OR(P41&gt;='Men''s Epée'!$A$3,ISNUMBER(P41)=FALSE),0,VLOOKUP(P41,PointTable,Q$3,TRUE)),0)</f>
        <v>0</v>
      </c>
      <c r="R41" s="4" t="e">
        <f>VLOOKUP($C41,'[2]Men''s Saber'!$C$4:$U$100,R$1-2,FALSE)</f>
        <v>#N/A</v>
      </c>
      <c r="S41" s="4" t="str">
        <f t="shared" si="21"/>
        <v>np</v>
      </c>
      <c r="T41" s="5">
        <f>IF(OR('[2]Men's Epée'!$A$3=1,'[2]Men's Epée'!$V$3=TRUE),IF(OR(S41&gt;='Men''s Epée'!$A$3,ISNUMBER(S41)=FALSE),0,VLOOKUP(S41,PointTable,T$3,TRUE)),0)</f>
        <v>0</v>
      </c>
      <c r="U41" s="4" t="e">
        <f>VLOOKUP($C41,'[2]Men''s Saber'!$C$4:$U$100,U$1-2,FALSE)</f>
        <v>#N/A</v>
      </c>
      <c r="V41" s="4" t="str">
        <f t="shared" si="22"/>
        <v>np</v>
      </c>
      <c r="W41" s="5">
        <f>IF(OR('[2]Men's Epée'!$A$3=1,'[2]Men's Epée'!$W$3=TRUE),IF(OR(V41&gt;='Men''s Epée'!$A$3,ISNUMBER(V41)=FALSE),0,VLOOKUP(V41,PointTable,W$3,TRUE)),0)</f>
        <v>0</v>
      </c>
      <c r="X41" s="4" t="e">
        <f>VLOOKUP($C41,'[2]Men''s Saber'!$C$4:$U$100,X$1-2,FALSE)</f>
        <v>#N/A</v>
      </c>
      <c r="Y41" s="4" t="str">
        <f t="shared" si="23"/>
        <v>np</v>
      </c>
      <c r="Z41" s="5">
        <f>IF(OR(Y41&gt;='Men''s Epée'!$A$3,ISNUMBER(Y41)=FALSE),0,VLOOKUP(Y41,PointTable,Z$3,TRUE))</f>
        <v>0</v>
      </c>
      <c r="AA41" s="4" t="e">
        <f>VLOOKUP($C41,'[2]Men''s Saber'!$C$4:$U$100,AA$1-2,FALSE)</f>
        <v>#N/A</v>
      </c>
      <c r="AB41" s="52"/>
      <c r="AE41" s="54"/>
      <c r="AG41" s="25">
        <f t="shared" si="28"/>
        <v>0</v>
      </c>
      <c r="AH41" s="25">
        <f t="shared" si="29"/>
        <v>0</v>
      </c>
      <c r="AI41" s="25">
        <f t="shared" si="30"/>
        <v>207</v>
      </c>
      <c r="AJ41" s="25">
        <f t="shared" si="31"/>
        <v>0</v>
      </c>
      <c r="AK41" s="25">
        <f t="shared" si="32"/>
        <v>0</v>
      </c>
      <c r="AL41" s="25">
        <f t="shared" si="33"/>
        <v>0</v>
      </c>
      <c r="AM41" s="25">
        <f t="shared" si="34"/>
        <v>0</v>
      </c>
      <c r="AN41" s="25">
        <f t="shared" si="35"/>
        <v>0</v>
      </c>
      <c r="AO41" s="25">
        <f>IF(OR('[2]Men''s Epée'!$A$3=1,AB41&gt;0),ABS(AB41),0)</f>
        <v>0</v>
      </c>
      <c r="AP41" s="25">
        <f>IF(OR('[2]Men''s Epée'!$A$3=1,AC41&gt;0),ABS(AC41),0)</f>
        <v>0</v>
      </c>
      <c r="AQ41" s="25">
        <f>IF(OR('[2]Men''s Epée'!$A$3=1,AD41&gt;0),ABS(AD41),0)</f>
        <v>0</v>
      </c>
      <c r="AR41" s="25">
        <f>IF(OR('[2]Men''s Epée'!$A$3=1,AE41&gt;0),ABS(AE41),0)</f>
        <v>0</v>
      </c>
      <c r="AT41" s="25">
        <f>IF('Men''s Epée'!AG$3=TRUE,I41,0)</f>
        <v>0</v>
      </c>
      <c r="AU41" s="25">
        <f>IF('Men''s Epée'!AH$3=TRUE,K41,0)</f>
        <v>0</v>
      </c>
      <c r="AV41" s="25">
        <f>IF('Men''s Epée'!AI$3=TRUE,M41,0)</f>
        <v>0</v>
      </c>
      <c r="AW41" s="25">
        <f>IF('Men''s Epée'!AJ$3=TRUE,O41,0)</f>
        <v>0</v>
      </c>
      <c r="AX41" s="25">
        <f>IF('[2]Men''s Epée'!$U$3=TRUE,Q41,0)</f>
        <v>0</v>
      </c>
      <c r="AY41" s="25">
        <f>IF('[2]Men''s Epée'!$V$3=TRUE,T41,0)</f>
        <v>0</v>
      </c>
      <c r="AZ41" s="25">
        <f>IF('[2]Men''s Epée'!$W$3=TRUE,W41,0)</f>
        <v>0</v>
      </c>
      <c r="BA41" s="25">
        <f t="shared" si="36"/>
        <v>0</v>
      </c>
      <c r="BB41" s="55">
        <f t="shared" si="37"/>
        <v>0</v>
      </c>
      <c r="BC41" s="55">
        <f t="shared" si="38"/>
        <v>0</v>
      </c>
      <c r="BD41" s="55">
        <f t="shared" si="39"/>
        <v>0</v>
      </c>
      <c r="BE41" s="55">
        <f t="shared" si="40"/>
        <v>0</v>
      </c>
      <c r="BF41" s="25">
        <f t="shared" si="41"/>
        <v>0</v>
      </c>
    </row>
    <row r="42" spans="1:58" ht="13.5" customHeight="1">
      <c r="A42" s="19" t="str">
        <f t="shared" si="42"/>
        <v>39</v>
      </c>
      <c r="B42" s="19">
        <f t="shared" si="15"/>
      </c>
      <c r="C42" s="37" t="s">
        <v>326</v>
      </c>
      <c r="D42" s="25">
        <v>1984</v>
      </c>
      <c r="E42" s="21">
        <f>ROUND(F42+IF('[2]Men''s Epée'!$A$3=1,G42,0)+LARGE($AG42:$AR42,1)+LARGE($AG42:$AR42,2)+LARGE($AG42:$AR42,3)+LARGE($AG42:$AR42,4),0)</f>
        <v>203</v>
      </c>
      <c r="F42" s="22"/>
      <c r="G42" s="23"/>
      <c r="H42" s="23">
        <v>24</v>
      </c>
      <c r="I42" s="24">
        <f>IF(OR('[2]Men''s Epée'!$A$3=1,'Men''s Epée'!$AG$3=TRUE),IF(OR(H42&gt;=33,ISNUMBER(H42)=FALSE),0,VLOOKUP(H42,PointTable,I$3,TRUE)),0)</f>
        <v>203</v>
      </c>
      <c r="J42" s="23" t="s">
        <v>8</v>
      </c>
      <c r="K42" s="24">
        <f>IF(OR('[2]Men''s Epée'!$A$3=1,'Men''s Epée'!$AH$3=TRUE),IF(OR(J42&gt;=33,ISNUMBER(J42)=FALSE),0,VLOOKUP(J42,PointTable,K$3,TRUE)),0)</f>
        <v>0</v>
      </c>
      <c r="L42" s="23" t="s">
        <v>8</v>
      </c>
      <c r="M42" s="24">
        <f>IF(OR('[2]Men''s Epée'!$A$3=1,'Men''s Epée'!$AI$3=TRUE),IF(OR(L42&gt;=33,ISNUMBER(L42)=FALSE),0,VLOOKUP(L42,PointTable,M$3,TRUE)),0)</f>
        <v>0</v>
      </c>
      <c r="N42" s="23" t="s">
        <v>8</v>
      </c>
      <c r="O42" s="24">
        <f>IF(OR('[2]Men''s Epée'!$A$3=1,'Men''s Epée'!$AJ$3=TRUE),IF(OR(N42&gt;=33,ISNUMBER(N42)=FALSE),0,VLOOKUP(N42,PointTable,O$3,TRUE)),0)</f>
        <v>0</v>
      </c>
      <c r="P42" s="4" t="str">
        <f t="shared" si="27"/>
        <v>np</v>
      </c>
      <c r="Q42" s="5">
        <f>IF(OR('[2]Men's Epée'!$A$3=1,'[2]Men's Epée'!$U$3=TRUE),IF(OR(P42&gt;='Men''s Epée'!$A$3,ISNUMBER(P42)=FALSE),0,VLOOKUP(P42,PointTable,Q$3,TRUE)),0)</f>
        <v>0</v>
      </c>
      <c r="R42" s="4" t="e">
        <f>VLOOKUP($C42,'[2]Men''s Saber'!$C$4:$U$100,R$1-2,FALSE)</f>
        <v>#N/A</v>
      </c>
      <c r="S42" s="4" t="str">
        <f t="shared" si="21"/>
        <v>np</v>
      </c>
      <c r="T42" s="5">
        <f>IF(OR('[2]Men's Epée'!$A$3=1,'[2]Men's Epée'!$V$3=TRUE),IF(OR(S42&gt;='Men''s Epée'!$A$3,ISNUMBER(S42)=FALSE),0,VLOOKUP(S42,PointTable,T$3,TRUE)),0)</f>
        <v>0</v>
      </c>
      <c r="U42" s="4" t="e">
        <f>VLOOKUP($C42,'[2]Men''s Saber'!$C$4:$U$100,U$1-2,FALSE)</f>
        <v>#N/A</v>
      </c>
      <c r="V42" s="4" t="str">
        <f t="shared" si="22"/>
        <v>np</v>
      </c>
      <c r="W42" s="5">
        <f>IF(OR('[2]Men's Epée'!$A$3=1,'[2]Men's Epée'!$W$3=TRUE),IF(OR(V42&gt;='Men''s Epée'!$A$3,ISNUMBER(V42)=FALSE),0,VLOOKUP(V42,PointTable,W$3,TRUE)),0)</f>
        <v>0</v>
      </c>
      <c r="X42" s="4" t="e">
        <f>VLOOKUP($C42,'[2]Men''s Saber'!$C$4:$U$100,X$1-2,FALSE)</f>
        <v>#N/A</v>
      </c>
      <c r="Y42" s="4" t="str">
        <f t="shared" si="23"/>
        <v>np</v>
      </c>
      <c r="Z42" s="5">
        <f>IF(OR(Y42&gt;='Men''s Epée'!$A$3,ISNUMBER(Y42)=FALSE),0,VLOOKUP(Y42,PointTable,Z$3,TRUE))</f>
        <v>0</v>
      </c>
      <c r="AA42" s="4" t="e">
        <f>VLOOKUP($C42,'[2]Men''s Saber'!$C$4:$U$100,AA$1-2,FALSE)</f>
        <v>#N/A</v>
      </c>
      <c r="AB42" s="52"/>
      <c r="AE42" s="54"/>
      <c r="AG42" s="25">
        <f t="shared" si="28"/>
        <v>203</v>
      </c>
      <c r="AH42" s="25">
        <f t="shared" si="29"/>
        <v>0</v>
      </c>
      <c r="AI42" s="25">
        <f t="shared" si="30"/>
        <v>0</v>
      </c>
      <c r="AJ42" s="25">
        <f t="shared" si="31"/>
        <v>0</v>
      </c>
      <c r="AK42" s="25">
        <f t="shared" si="32"/>
        <v>0</v>
      </c>
      <c r="AL42" s="25">
        <f t="shared" si="33"/>
        <v>0</v>
      </c>
      <c r="AM42" s="25">
        <f t="shared" si="34"/>
        <v>0</v>
      </c>
      <c r="AN42" s="25">
        <f t="shared" si="35"/>
        <v>0</v>
      </c>
      <c r="AO42" s="25">
        <f>IF(OR('[2]Men''s Epée'!$A$3=1,AB42&gt;0),ABS(AB42),0)</f>
        <v>0</v>
      </c>
      <c r="AP42" s="25">
        <f>IF(OR('[2]Men''s Epée'!$A$3=1,AC42&gt;0),ABS(AC42),0)</f>
        <v>0</v>
      </c>
      <c r="AQ42" s="25">
        <f>IF(OR('[2]Men''s Epée'!$A$3=1,AD42&gt;0),ABS(AD42),0)</f>
        <v>0</v>
      </c>
      <c r="AR42" s="25">
        <f>IF(OR('[2]Men''s Epée'!$A$3=1,AE42&gt;0),ABS(AE42),0)</f>
        <v>0</v>
      </c>
      <c r="AT42" s="25">
        <f>IF('Men''s Epée'!AG$3=TRUE,I42,0)</f>
        <v>203</v>
      </c>
      <c r="AU42" s="25">
        <f>IF('Men''s Epée'!AH$3=TRUE,K42,0)</f>
        <v>0</v>
      </c>
      <c r="AV42" s="25">
        <f>IF('Men''s Epée'!AI$3=TRUE,M42,0)</f>
        <v>0</v>
      </c>
      <c r="AW42" s="25">
        <f>IF('Men''s Epée'!AJ$3=TRUE,O42,0)</f>
        <v>0</v>
      </c>
      <c r="AX42" s="25">
        <f>IF('[2]Men''s Epée'!$U$3=TRUE,Q42,0)</f>
        <v>0</v>
      </c>
      <c r="AY42" s="25">
        <f>IF('[2]Men''s Epée'!$V$3=TRUE,T42,0)</f>
        <v>0</v>
      </c>
      <c r="AZ42" s="25">
        <f>IF('[2]Men''s Epée'!$W$3=TRUE,W42,0)</f>
        <v>0</v>
      </c>
      <c r="BA42" s="25">
        <f t="shared" si="36"/>
        <v>0</v>
      </c>
      <c r="BB42" s="55">
        <f t="shared" si="37"/>
        <v>0</v>
      </c>
      <c r="BC42" s="55">
        <f t="shared" si="38"/>
        <v>0</v>
      </c>
      <c r="BD42" s="55">
        <f t="shared" si="39"/>
        <v>0</v>
      </c>
      <c r="BE42" s="55">
        <f t="shared" si="40"/>
        <v>0</v>
      </c>
      <c r="BF42" s="25">
        <f t="shared" si="41"/>
        <v>203</v>
      </c>
    </row>
    <row r="43" spans="1:58" ht="13.5" customHeight="1">
      <c r="A43" s="19" t="str">
        <f t="shared" si="42"/>
        <v>40</v>
      </c>
      <c r="B43" s="19">
        <f t="shared" si="15"/>
      </c>
      <c r="C43" s="37" t="s">
        <v>286</v>
      </c>
      <c r="D43" s="25">
        <v>1984</v>
      </c>
      <c r="E43" s="21">
        <f>ROUND(F43+IF('[2]Men''s Epée'!$A$3=1,G43,0)+LARGE($AG43:$AR43,1)+LARGE($AG43:$AR43,2)+LARGE($AG43:$AR43,3)+LARGE($AG43:$AR43,4),0)</f>
        <v>172</v>
      </c>
      <c r="F43" s="22"/>
      <c r="G43" s="23"/>
      <c r="H43" s="23" t="s">
        <v>8</v>
      </c>
      <c r="I43" s="24">
        <f>IF(OR('[2]Men''s Epée'!$A$3=1,'Men''s Epée'!$AG$3=TRUE),IF(OR(H43&gt;=33,ISNUMBER(H43)=FALSE),0,VLOOKUP(H43,PointTable,I$3,TRUE)),0)</f>
        <v>0</v>
      </c>
      <c r="J43" s="23" t="s">
        <v>8</v>
      </c>
      <c r="K43" s="24">
        <f>IF(OR('[2]Men''s Epée'!$A$3=1,'Men''s Epée'!$AH$3=TRUE),IF(OR(J43&gt;=33,ISNUMBER(J43)=FALSE),0,VLOOKUP(J43,PointTable,K$3,TRUE)),0)</f>
        <v>0</v>
      </c>
      <c r="L43" s="23" t="s">
        <v>8</v>
      </c>
      <c r="M43" s="24">
        <f>IF(OR('[2]Men''s Epée'!$A$3=1,'Men''s Epée'!$AI$3=TRUE),IF(OR(L43&gt;=33,ISNUMBER(L43)=FALSE),0,VLOOKUP(L43,PointTable,M$3,TRUE)),0)</f>
        <v>0</v>
      </c>
      <c r="N43" s="23">
        <v>25</v>
      </c>
      <c r="O43" s="24">
        <f>IF(OR('[2]Men''s Epée'!$A$3=1,'Men''s Epée'!$AJ$3=TRUE),IF(OR(N43&gt;=33,ISNUMBER(N43)=FALSE),0,VLOOKUP(N43,PointTable,O$3,TRUE)),0)</f>
        <v>172</v>
      </c>
      <c r="P43" s="4" t="str">
        <f t="shared" si="27"/>
        <v>np</v>
      </c>
      <c r="Q43" s="5">
        <f>IF(OR('[2]Men's Epée'!$A$3=1,'[2]Men's Epée'!$U$3=TRUE),IF(OR(P43&gt;='Men''s Epée'!$A$3,ISNUMBER(P43)=FALSE),0,VLOOKUP(P43,PointTable,Q$3,TRUE)),0)</f>
        <v>0</v>
      </c>
      <c r="R43" s="4" t="e">
        <f>VLOOKUP($C43,'[2]Men''s Saber'!$C$4:$U$100,R$1-2,FALSE)</f>
        <v>#N/A</v>
      </c>
      <c r="S43" s="4" t="str">
        <f t="shared" si="21"/>
        <v>np</v>
      </c>
      <c r="T43" s="5">
        <f>IF(OR('[2]Men's Epée'!$A$3=1,'[2]Men's Epée'!$V$3=TRUE),IF(OR(S43&gt;='Men''s Epée'!$A$3,ISNUMBER(S43)=FALSE),0,VLOOKUP(S43,PointTable,T$3,TRUE)),0)</f>
        <v>0</v>
      </c>
      <c r="U43" s="4" t="e">
        <f>VLOOKUP($C43,'[2]Men''s Saber'!$C$4:$U$100,U$1-2,FALSE)</f>
        <v>#N/A</v>
      </c>
      <c r="V43" s="4" t="str">
        <f t="shared" si="22"/>
        <v>np</v>
      </c>
      <c r="W43" s="5">
        <f>IF(OR('[2]Men's Epée'!$A$3=1,'[2]Men's Epée'!$W$3=TRUE),IF(OR(V43&gt;='Men''s Epée'!$A$3,ISNUMBER(V43)=FALSE),0,VLOOKUP(V43,PointTable,W$3,TRUE)),0)</f>
        <v>0</v>
      </c>
      <c r="X43" s="4" t="e">
        <f>VLOOKUP($C43,'[2]Men''s Saber'!$C$4:$U$100,X$1-2,FALSE)</f>
        <v>#N/A</v>
      </c>
      <c r="Y43" s="4" t="str">
        <f t="shared" si="23"/>
        <v>np</v>
      </c>
      <c r="Z43" s="5">
        <f>IF(OR(Y43&gt;='Men''s Epée'!$A$3,ISNUMBER(Y43)=FALSE),0,VLOOKUP(Y43,PointTable,Z$3,TRUE))</f>
        <v>0</v>
      </c>
      <c r="AA43" s="4" t="e">
        <f>VLOOKUP($C43,'[2]Men''s Saber'!$C$4:$U$100,AA$1-2,FALSE)</f>
        <v>#N/A</v>
      </c>
      <c r="AB43" s="52"/>
      <c r="AE43" s="54"/>
      <c r="AG43" s="25">
        <f t="shared" si="28"/>
        <v>0</v>
      </c>
      <c r="AH43" s="25">
        <f t="shared" si="29"/>
        <v>0</v>
      </c>
      <c r="AI43" s="25">
        <f t="shared" si="30"/>
        <v>0</v>
      </c>
      <c r="AJ43" s="25">
        <f t="shared" si="31"/>
        <v>172</v>
      </c>
      <c r="AK43" s="25">
        <f t="shared" si="32"/>
        <v>0</v>
      </c>
      <c r="AL43" s="25">
        <f t="shared" si="33"/>
        <v>0</v>
      </c>
      <c r="AM43" s="25">
        <f t="shared" si="34"/>
        <v>0</v>
      </c>
      <c r="AN43" s="25">
        <f t="shared" si="35"/>
        <v>0</v>
      </c>
      <c r="AO43" s="25">
        <f>IF(OR('[2]Men''s Epée'!$A$3=1,AB43&gt;0),ABS(AB43),0)</f>
        <v>0</v>
      </c>
      <c r="AP43" s="25">
        <f>IF(OR('[2]Men''s Epée'!$A$3=1,AC43&gt;0),ABS(AC43),0)</f>
        <v>0</v>
      </c>
      <c r="AQ43" s="25">
        <f>IF(OR('[2]Men''s Epée'!$A$3=1,AD43&gt;0),ABS(AD43),0)</f>
        <v>0</v>
      </c>
      <c r="AR43" s="25">
        <f>IF(OR('[2]Men''s Epée'!$A$3=1,AE43&gt;0),ABS(AE43),0)</f>
        <v>0</v>
      </c>
      <c r="AT43" s="25">
        <f>IF('Men''s Epée'!AG$3=TRUE,I43,0)</f>
        <v>0</v>
      </c>
      <c r="AU43" s="25">
        <f>IF('Men''s Epée'!AH$3=TRUE,K43,0)</f>
        <v>0</v>
      </c>
      <c r="AV43" s="25">
        <f>IF('Men''s Epée'!AI$3=TRUE,M43,0)</f>
        <v>0</v>
      </c>
      <c r="AW43" s="25">
        <f>IF('Men''s Epée'!AJ$3=TRUE,O43,0)</f>
        <v>0</v>
      </c>
      <c r="AX43" s="25">
        <f>IF('[2]Men''s Epée'!$U$3=TRUE,Q43,0)</f>
        <v>0</v>
      </c>
      <c r="AY43" s="25">
        <f>IF('[2]Men''s Epée'!$V$3=TRUE,T43,0)</f>
        <v>0</v>
      </c>
      <c r="AZ43" s="25">
        <f>IF('[2]Men''s Epée'!$W$3=TRUE,W43,0)</f>
        <v>0</v>
      </c>
      <c r="BA43" s="25">
        <f t="shared" si="36"/>
        <v>0</v>
      </c>
      <c r="BB43" s="55">
        <f t="shared" si="37"/>
        <v>0</v>
      </c>
      <c r="BC43" s="55">
        <f t="shared" si="38"/>
        <v>0</v>
      </c>
      <c r="BD43" s="55">
        <f t="shared" si="39"/>
        <v>0</v>
      </c>
      <c r="BE43" s="55">
        <f t="shared" si="40"/>
        <v>0</v>
      </c>
      <c r="BF43" s="25">
        <f t="shared" si="41"/>
        <v>0</v>
      </c>
    </row>
    <row r="44" spans="1:58" ht="13.5" customHeight="1">
      <c r="A44" s="19" t="str">
        <f t="shared" si="42"/>
        <v>41</v>
      </c>
      <c r="B44" s="19" t="str">
        <f t="shared" si="15"/>
        <v>#</v>
      </c>
      <c r="C44" s="37" t="s">
        <v>295</v>
      </c>
      <c r="D44" s="25">
        <v>1986</v>
      </c>
      <c r="E44" s="21">
        <f>ROUND(F44+IF('[2]Men''s Epée'!$A$3=1,G44,0)+LARGE($AG44:$AR44,1)+LARGE($AG44:$AR44,2)+LARGE($AG44:$AR44,3)+LARGE($AG44:$AR44,4),0)</f>
        <v>170</v>
      </c>
      <c r="F44" s="22"/>
      <c r="G44" s="23"/>
      <c r="H44" s="23" t="s">
        <v>8</v>
      </c>
      <c r="I44" s="24">
        <f>IF(OR('[2]Men''s Epée'!$A$3=1,'Men''s Epée'!$AG$3=TRUE),IF(OR(H44&gt;=33,ISNUMBER(H44)=FALSE),0,VLOOKUP(H44,PointTable,I$3,TRUE)),0)</f>
        <v>0</v>
      </c>
      <c r="J44" s="23" t="s">
        <v>8</v>
      </c>
      <c r="K44" s="24">
        <f>IF(OR('[2]Men''s Epée'!$A$3=1,'Men''s Epée'!$AH$3=TRUE),IF(OR(J44&gt;=33,ISNUMBER(J44)=FALSE),0,VLOOKUP(J44,PointTable,K$3,TRUE)),0)</f>
        <v>0</v>
      </c>
      <c r="L44" s="23" t="s">
        <v>8</v>
      </c>
      <c r="M44" s="24">
        <f>IF(OR('[2]Men''s Epée'!$A$3=1,'Men''s Epée'!$AI$3=TRUE),IF(OR(L44&gt;=33,ISNUMBER(L44)=FALSE),0,VLOOKUP(L44,PointTable,M$3,TRUE)),0)</f>
        <v>0</v>
      </c>
      <c r="N44" s="23">
        <v>27</v>
      </c>
      <c r="O44" s="24">
        <f>IF(OR('[2]Men''s Epée'!$A$3=1,'Men''s Epée'!$AJ$3=TRUE),IF(OR(N44&gt;=33,ISNUMBER(N44)=FALSE),0,VLOOKUP(N44,PointTable,O$3,TRUE)),0)</f>
        <v>170</v>
      </c>
      <c r="P44" s="4" t="str">
        <f t="shared" si="27"/>
        <v>np</v>
      </c>
      <c r="Q44" s="5">
        <f>IF(OR('[2]Men's Epée'!$A$3=1,'[2]Men's Epée'!$U$3=TRUE),IF(OR(P44&gt;='Men''s Epée'!$A$3,ISNUMBER(P44)=FALSE),0,VLOOKUP(P44,PointTable,Q$3,TRUE)),0)</f>
        <v>0</v>
      </c>
      <c r="R44" s="4" t="e">
        <f>VLOOKUP($C44,'[2]Men''s Saber'!$C$4:$U$100,R$1-2,FALSE)</f>
        <v>#N/A</v>
      </c>
      <c r="S44" s="4" t="str">
        <f t="shared" si="21"/>
        <v>np</v>
      </c>
      <c r="T44" s="5">
        <f>IF(OR('[2]Men's Epée'!$A$3=1,'[2]Men's Epée'!$V$3=TRUE),IF(OR(S44&gt;='Men''s Epée'!$A$3,ISNUMBER(S44)=FALSE),0,VLOOKUP(S44,PointTable,T$3,TRUE)),0)</f>
        <v>0</v>
      </c>
      <c r="U44" s="4" t="e">
        <f>VLOOKUP($C44,'[2]Men''s Saber'!$C$4:$U$100,U$1-2,FALSE)</f>
        <v>#N/A</v>
      </c>
      <c r="V44" s="4" t="str">
        <f t="shared" si="22"/>
        <v>np</v>
      </c>
      <c r="W44" s="5">
        <f>IF(OR('[2]Men's Epée'!$A$3=1,'[2]Men's Epée'!$W$3=TRUE),IF(OR(V44&gt;='Men''s Epée'!$A$3,ISNUMBER(V44)=FALSE),0,VLOOKUP(V44,PointTable,W$3,TRUE)),0)</f>
        <v>0</v>
      </c>
      <c r="X44" s="4" t="e">
        <f>VLOOKUP($C44,'[2]Men''s Saber'!$C$4:$U$100,X$1-2,FALSE)</f>
        <v>#N/A</v>
      </c>
      <c r="Y44" s="4" t="str">
        <f t="shared" si="23"/>
        <v>np</v>
      </c>
      <c r="Z44" s="5">
        <f>IF(OR(Y44&gt;='Men''s Epée'!$A$3,ISNUMBER(Y44)=FALSE),0,VLOOKUP(Y44,PointTable,Z$3,TRUE))</f>
        <v>0</v>
      </c>
      <c r="AA44" s="4" t="e">
        <f>VLOOKUP($C44,'[2]Men''s Saber'!$C$4:$U$100,AA$1-2,FALSE)</f>
        <v>#N/A</v>
      </c>
      <c r="AB44" s="52"/>
      <c r="AE44" s="54"/>
      <c r="AG44" s="25">
        <f t="shared" si="28"/>
        <v>0</v>
      </c>
      <c r="AH44" s="25">
        <f t="shared" si="29"/>
        <v>0</v>
      </c>
      <c r="AI44" s="25">
        <f t="shared" si="30"/>
        <v>0</v>
      </c>
      <c r="AJ44" s="25">
        <f t="shared" si="31"/>
        <v>170</v>
      </c>
      <c r="AK44" s="25">
        <f t="shared" si="32"/>
        <v>0</v>
      </c>
      <c r="AL44" s="25">
        <f t="shared" si="33"/>
        <v>0</v>
      </c>
      <c r="AM44" s="25">
        <f t="shared" si="34"/>
        <v>0</v>
      </c>
      <c r="AN44" s="25">
        <f t="shared" si="35"/>
        <v>0</v>
      </c>
      <c r="AO44" s="25">
        <f>IF(OR('[2]Men''s Epée'!$A$3=1,AB44&gt;0),ABS(AB44),0)</f>
        <v>0</v>
      </c>
      <c r="AP44" s="25">
        <f>IF(OR('[2]Men''s Epée'!$A$3=1,AC44&gt;0),ABS(AC44),0)</f>
        <v>0</v>
      </c>
      <c r="AQ44" s="25">
        <f>IF(OR('[2]Men''s Epée'!$A$3=1,AD44&gt;0),ABS(AD44),0)</f>
        <v>0</v>
      </c>
      <c r="AR44" s="25">
        <f>IF(OR('[2]Men''s Epée'!$A$3=1,AE44&gt;0),ABS(AE44),0)</f>
        <v>0</v>
      </c>
      <c r="AT44" s="25">
        <f>IF('Men''s Epée'!AG$3=TRUE,I44,0)</f>
        <v>0</v>
      </c>
      <c r="AU44" s="25">
        <f>IF('Men''s Epée'!AH$3=TRUE,K44,0)</f>
        <v>0</v>
      </c>
      <c r="AV44" s="25">
        <f>IF('Men''s Epée'!AI$3=TRUE,M44,0)</f>
        <v>0</v>
      </c>
      <c r="AW44" s="25">
        <f>IF('Men''s Epée'!AJ$3=TRUE,O44,0)</f>
        <v>0</v>
      </c>
      <c r="AX44" s="25">
        <f>IF('[2]Men''s Epée'!$U$3=TRUE,Q44,0)</f>
        <v>0</v>
      </c>
      <c r="AY44" s="25">
        <f>IF('[2]Men''s Epée'!$V$3=TRUE,T44,0)</f>
        <v>0</v>
      </c>
      <c r="AZ44" s="25">
        <f>IF('[2]Men''s Epée'!$W$3=TRUE,W44,0)</f>
        <v>0</v>
      </c>
      <c r="BA44" s="25">
        <f t="shared" si="36"/>
        <v>0</v>
      </c>
      <c r="BB44" s="55">
        <f t="shared" si="37"/>
        <v>0</v>
      </c>
      <c r="BC44" s="55">
        <f t="shared" si="38"/>
        <v>0</v>
      </c>
      <c r="BD44" s="55">
        <f t="shared" si="39"/>
        <v>0</v>
      </c>
      <c r="BE44" s="55">
        <f t="shared" si="40"/>
        <v>0</v>
      </c>
      <c r="BF44" s="25">
        <f t="shared" si="41"/>
        <v>0</v>
      </c>
    </row>
    <row r="45" spans="1:58" ht="13.5" customHeight="1">
      <c r="A45" s="19" t="str">
        <f t="shared" si="42"/>
        <v>42</v>
      </c>
      <c r="B45" s="19" t="str">
        <f t="shared" si="15"/>
        <v>#</v>
      </c>
      <c r="C45" s="37" t="s">
        <v>327</v>
      </c>
      <c r="D45" s="25">
        <v>1985</v>
      </c>
      <c r="E45" s="21">
        <f>ROUND(F45+IF('[2]Men''s Epée'!$A$3=1,G45,0)+LARGE($AG45:$AR45,1)+LARGE($AG45:$AR45,2)+LARGE($AG45:$AR45,3)+LARGE($AG45:$AR45,4),0)</f>
        <v>169</v>
      </c>
      <c r="F45" s="22"/>
      <c r="G45" s="23"/>
      <c r="H45" s="23">
        <v>28</v>
      </c>
      <c r="I45" s="24">
        <f>IF(OR('[2]Men''s Epée'!$A$3=1,'Men''s Epée'!$AG$3=TRUE),IF(OR(H45&gt;=33,ISNUMBER(H45)=FALSE),0,VLOOKUP(H45,PointTable,I$3,TRUE)),0)</f>
        <v>169</v>
      </c>
      <c r="J45" s="23" t="s">
        <v>8</v>
      </c>
      <c r="K45" s="24">
        <f>IF(OR('[2]Men''s Epée'!$A$3=1,'Men''s Epée'!$AH$3=TRUE),IF(OR(J45&gt;=33,ISNUMBER(J45)=FALSE),0,VLOOKUP(J45,PointTable,K$3,TRUE)),0)</f>
        <v>0</v>
      </c>
      <c r="L45" s="23" t="s">
        <v>8</v>
      </c>
      <c r="M45" s="24">
        <f>IF(OR('[2]Men''s Epée'!$A$3=1,'Men''s Epée'!$AI$3=TRUE),IF(OR(L45&gt;=33,ISNUMBER(L45)=FALSE),0,VLOOKUP(L45,PointTable,M$3,TRUE)),0)</f>
        <v>0</v>
      </c>
      <c r="N45" s="23" t="s">
        <v>8</v>
      </c>
      <c r="O45" s="24">
        <f>IF(OR('[2]Men''s Epée'!$A$3=1,'Men''s Epée'!$AJ$3=TRUE),IF(OR(N45&gt;=33,ISNUMBER(N45)=FALSE),0,VLOOKUP(N45,PointTable,O$3,TRUE)),0)</f>
        <v>0</v>
      </c>
      <c r="P45" s="4" t="str">
        <f t="shared" si="27"/>
        <v>np</v>
      </c>
      <c r="Q45" s="5">
        <f>IF(OR('[2]Men's Epée'!$A$3=1,'[2]Men's Epée'!$U$3=TRUE),IF(OR(P45&gt;='Men''s Epée'!$A$3,ISNUMBER(P45)=FALSE),0,VLOOKUP(P45,PointTable,Q$3,TRUE)),0)</f>
        <v>0</v>
      </c>
      <c r="R45" s="4" t="e">
        <f>VLOOKUP($C45,'[2]Men''s Saber'!$C$4:$U$100,R$1-2,FALSE)</f>
        <v>#N/A</v>
      </c>
      <c r="S45" s="4" t="str">
        <f t="shared" si="21"/>
        <v>np</v>
      </c>
      <c r="T45" s="5">
        <f>IF(OR('[2]Men's Epée'!$A$3=1,'[2]Men's Epée'!$V$3=TRUE),IF(OR(S45&gt;='Men''s Epée'!$A$3,ISNUMBER(S45)=FALSE),0,VLOOKUP(S45,PointTable,T$3,TRUE)),0)</f>
        <v>0</v>
      </c>
      <c r="U45" s="4" t="e">
        <f>VLOOKUP($C45,'[2]Men''s Saber'!$C$4:$U$100,U$1-2,FALSE)</f>
        <v>#N/A</v>
      </c>
      <c r="V45" s="4" t="str">
        <f t="shared" si="22"/>
        <v>np</v>
      </c>
      <c r="W45" s="5">
        <f>IF(OR('[2]Men's Epée'!$A$3=1,'[2]Men's Epée'!$W$3=TRUE),IF(OR(V45&gt;='Men''s Epée'!$A$3,ISNUMBER(V45)=FALSE),0,VLOOKUP(V45,PointTable,W$3,TRUE)),0)</f>
        <v>0</v>
      </c>
      <c r="X45" s="4" t="e">
        <f>VLOOKUP($C45,'[2]Men''s Saber'!$C$4:$U$100,X$1-2,FALSE)</f>
        <v>#N/A</v>
      </c>
      <c r="Y45" s="4" t="str">
        <f t="shared" si="23"/>
        <v>np</v>
      </c>
      <c r="Z45" s="5">
        <f>IF(OR(Y45&gt;='Men''s Epée'!$A$3,ISNUMBER(Y45)=FALSE),0,VLOOKUP(Y45,PointTable,Z$3,TRUE))</f>
        <v>0</v>
      </c>
      <c r="AA45" s="4" t="e">
        <f>VLOOKUP($C45,'[2]Men''s Saber'!$C$4:$U$100,AA$1-2,FALSE)</f>
        <v>#N/A</v>
      </c>
      <c r="AB45" s="52"/>
      <c r="AE45" s="54"/>
      <c r="AG45" s="25">
        <f t="shared" si="28"/>
        <v>169</v>
      </c>
      <c r="AH45" s="25">
        <f t="shared" si="29"/>
        <v>0</v>
      </c>
      <c r="AI45" s="25">
        <f t="shared" si="30"/>
        <v>0</v>
      </c>
      <c r="AJ45" s="25">
        <f t="shared" si="31"/>
        <v>0</v>
      </c>
      <c r="AK45" s="25">
        <f t="shared" si="32"/>
        <v>0</v>
      </c>
      <c r="AL45" s="25">
        <f t="shared" si="33"/>
        <v>0</v>
      </c>
      <c r="AM45" s="25">
        <f t="shared" si="34"/>
        <v>0</v>
      </c>
      <c r="AN45" s="25">
        <f t="shared" si="35"/>
        <v>0</v>
      </c>
      <c r="AO45" s="25">
        <f>IF(OR('[2]Men''s Epée'!$A$3=1,AB45&gt;0),ABS(AB45),0)</f>
        <v>0</v>
      </c>
      <c r="AP45" s="25">
        <f>IF(OR('[2]Men''s Epée'!$A$3=1,AC45&gt;0),ABS(AC45),0)</f>
        <v>0</v>
      </c>
      <c r="AQ45" s="25">
        <f>IF(OR('[2]Men''s Epée'!$A$3=1,AD45&gt;0),ABS(AD45),0)</f>
        <v>0</v>
      </c>
      <c r="AR45" s="25">
        <f>IF(OR('[2]Men''s Epée'!$A$3=1,AE45&gt;0),ABS(AE45),0)</f>
        <v>0</v>
      </c>
      <c r="AT45" s="25">
        <f>IF('Men''s Epée'!AG$3=TRUE,I45,0)</f>
        <v>169</v>
      </c>
      <c r="AU45" s="25">
        <f>IF('Men''s Epée'!AH$3=TRUE,K45,0)</f>
        <v>0</v>
      </c>
      <c r="AV45" s="25">
        <f>IF('Men''s Epée'!AI$3=TRUE,M45,0)</f>
        <v>0</v>
      </c>
      <c r="AW45" s="25">
        <f>IF('Men''s Epée'!AJ$3=TRUE,O45,0)</f>
        <v>0</v>
      </c>
      <c r="AX45" s="25">
        <f>IF('[2]Men''s Epée'!$U$3=TRUE,Q45,0)</f>
        <v>0</v>
      </c>
      <c r="AY45" s="25">
        <f>IF('[2]Men''s Epée'!$V$3=TRUE,T45,0)</f>
        <v>0</v>
      </c>
      <c r="AZ45" s="25">
        <f>IF('[2]Men''s Epée'!$W$3=TRUE,W45,0)</f>
        <v>0</v>
      </c>
      <c r="BA45" s="25">
        <f t="shared" si="36"/>
        <v>0</v>
      </c>
      <c r="BB45" s="55">
        <f t="shared" si="37"/>
        <v>0</v>
      </c>
      <c r="BC45" s="55">
        <f t="shared" si="38"/>
        <v>0</v>
      </c>
      <c r="BD45" s="55">
        <f t="shared" si="39"/>
        <v>0</v>
      </c>
      <c r="BE45" s="55">
        <f t="shared" si="40"/>
        <v>0</v>
      </c>
      <c r="BF45" s="25">
        <f t="shared" si="41"/>
        <v>169</v>
      </c>
    </row>
    <row r="46" spans="1:58" ht="13.5" customHeight="1">
      <c r="A46" s="19" t="str">
        <f t="shared" si="42"/>
        <v>43</v>
      </c>
      <c r="B46" s="19">
        <f t="shared" si="15"/>
      </c>
      <c r="C46" s="37" t="s">
        <v>237</v>
      </c>
      <c r="D46" s="25">
        <v>1982</v>
      </c>
      <c r="E46" s="21">
        <f>ROUND(F46+IF('[2]Men''s Epée'!$A$3=1,G46,0)+LARGE($AG46:$AR46,1)+LARGE($AG46:$AR46,2)+LARGE($AG46:$AR46,3)+LARGE($AG46:$AR46,4),0)</f>
        <v>168</v>
      </c>
      <c r="F46" s="22"/>
      <c r="G46" s="23"/>
      <c r="H46" s="23" t="s">
        <v>8</v>
      </c>
      <c r="I46" s="24">
        <f>IF(OR('[2]Men''s Epée'!$A$3=1,'Men''s Epée'!$AG$3=TRUE),IF(OR(H46&gt;=33,ISNUMBER(H46)=FALSE),0,VLOOKUP(H46,PointTable,I$3,TRUE)),0)</f>
        <v>0</v>
      </c>
      <c r="J46" s="23" t="s">
        <v>8</v>
      </c>
      <c r="K46" s="24">
        <f>IF(OR('[2]Men''s Epée'!$A$3=1,'Men''s Epée'!$AH$3=TRUE),IF(OR(J46&gt;=33,ISNUMBER(J46)=FALSE),0,VLOOKUP(J46,PointTable,K$3,TRUE)),0)</f>
        <v>0</v>
      </c>
      <c r="L46" s="23">
        <v>29</v>
      </c>
      <c r="M46" s="24">
        <f>IF(OR('[2]Men''s Epée'!$A$3=1,'Men''s Epée'!$AI$3=TRUE),IF(OR(L46&gt;=33,ISNUMBER(L46)=FALSE),0,VLOOKUP(L46,PointTable,M$3,TRUE)),0)</f>
        <v>168</v>
      </c>
      <c r="N46" s="23" t="s">
        <v>8</v>
      </c>
      <c r="O46" s="24">
        <f>IF(OR('[2]Men''s Epée'!$A$3=1,'Men''s Epée'!$AJ$3=TRUE),IF(OR(N46&gt;=33,ISNUMBER(N46)=FALSE),0,VLOOKUP(N46,PointTable,O$3,TRUE)),0)</f>
        <v>0</v>
      </c>
      <c r="P46" s="4" t="str">
        <f>IF(ISERROR(R46),"np",R46)</f>
        <v>np</v>
      </c>
      <c r="Q46" s="5">
        <f>IF(OR('[2]Men's Epée'!$A$3=1,'[2]Men's Epée'!$U$3=TRUE),IF(OR(P46&gt;='Men''s Epée'!$A$3,ISNUMBER(P46)=FALSE),0,VLOOKUP(P46,PointTable,Q$3,TRUE)),0)</f>
        <v>0</v>
      </c>
      <c r="R46" s="4" t="e">
        <f>VLOOKUP($C46,'[2]Men''s Saber'!$C$4:$U$100,R$1-2,FALSE)</f>
        <v>#N/A</v>
      </c>
      <c r="S46" s="4" t="str">
        <f t="shared" si="21"/>
        <v>np</v>
      </c>
      <c r="T46" s="5">
        <f>IF(OR('[2]Men's Epée'!$A$3=1,'[2]Men's Epée'!$V$3=TRUE),IF(OR(S46&gt;='Men''s Epée'!$A$3,ISNUMBER(S46)=FALSE),0,VLOOKUP(S46,PointTable,T$3,TRUE)),0)</f>
        <v>0</v>
      </c>
      <c r="U46" s="4" t="e">
        <f>VLOOKUP($C46,'[2]Men''s Saber'!$C$4:$U$100,U$1-2,FALSE)</f>
        <v>#N/A</v>
      </c>
      <c r="V46" s="4" t="str">
        <f t="shared" si="22"/>
        <v>np</v>
      </c>
      <c r="W46" s="5">
        <f>IF(OR('[2]Men's Epée'!$A$3=1,'[2]Men's Epée'!$W$3=TRUE),IF(OR(V46&gt;='Men''s Epée'!$A$3,ISNUMBER(V46)=FALSE),0,VLOOKUP(V46,PointTable,W$3,TRUE)),0)</f>
        <v>0</v>
      </c>
      <c r="X46" s="4" t="e">
        <f>VLOOKUP($C46,'[2]Men''s Saber'!$C$4:$U$100,X$1-2,FALSE)</f>
        <v>#N/A</v>
      </c>
      <c r="Y46" s="4" t="str">
        <f t="shared" si="23"/>
        <v>np</v>
      </c>
      <c r="Z46" s="5">
        <f>IF(OR(Y46&gt;='Men''s Epée'!$A$3,ISNUMBER(Y46)=FALSE),0,VLOOKUP(Y46,PointTable,Z$3,TRUE))</f>
        <v>0</v>
      </c>
      <c r="AA46" s="4" t="e">
        <f>VLOOKUP($C46,'[2]Men''s Saber'!$C$4:$U$100,AA$1-2,FALSE)</f>
        <v>#N/A</v>
      </c>
      <c r="AB46" s="52"/>
      <c r="AE46" s="54"/>
      <c r="AG46" s="25">
        <f t="shared" si="28"/>
        <v>0</v>
      </c>
      <c r="AH46" s="25">
        <f t="shared" si="29"/>
        <v>0</v>
      </c>
      <c r="AI46" s="25">
        <f t="shared" si="30"/>
        <v>168</v>
      </c>
      <c r="AJ46" s="25">
        <f t="shared" si="31"/>
        <v>0</v>
      </c>
      <c r="AK46" s="25">
        <f t="shared" si="32"/>
        <v>0</v>
      </c>
      <c r="AL46" s="25">
        <f t="shared" si="33"/>
        <v>0</v>
      </c>
      <c r="AM46" s="25">
        <f t="shared" si="34"/>
        <v>0</v>
      </c>
      <c r="AN46" s="25">
        <f t="shared" si="35"/>
        <v>0</v>
      </c>
      <c r="AO46" s="25">
        <f>IF(OR('[2]Men''s Epée'!$A$3=1,AB46&gt;0),ABS(AB46),0)</f>
        <v>0</v>
      </c>
      <c r="AP46" s="25">
        <f>IF(OR('[2]Men''s Epée'!$A$3=1,AC46&gt;0),ABS(AC46),0)</f>
        <v>0</v>
      </c>
      <c r="AQ46" s="25">
        <f>IF(OR('[2]Men''s Epée'!$A$3=1,AD46&gt;0),ABS(AD46),0)</f>
        <v>0</v>
      </c>
      <c r="AR46" s="25">
        <f>IF(OR('[2]Men''s Epée'!$A$3=1,AE46&gt;0),ABS(AE46),0)</f>
        <v>0</v>
      </c>
      <c r="AT46" s="25">
        <f>IF('Men''s Epée'!AG$3=TRUE,I46,0)</f>
        <v>0</v>
      </c>
      <c r="AU46" s="25">
        <f>IF('Men''s Epée'!AH$3=TRUE,K46,0)</f>
        <v>0</v>
      </c>
      <c r="AV46" s="25">
        <f>IF('Men''s Epée'!AI$3=TRUE,M46,0)</f>
        <v>0</v>
      </c>
      <c r="AW46" s="25">
        <f>IF('Men''s Epée'!AJ$3=TRUE,O46,0)</f>
        <v>0</v>
      </c>
      <c r="AX46" s="25">
        <f>IF('[2]Men''s Epée'!$U$3=TRUE,Q46,0)</f>
        <v>0</v>
      </c>
      <c r="AY46" s="25">
        <f>IF('[2]Men''s Epée'!$V$3=TRUE,T46,0)</f>
        <v>0</v>
      </c>
      <c r="AZ46" s="25">
        <f>IF('[2]Men''s Epée'!$W$3=TRUE,W46,0)</f>
        <v>0</v>
      </c>
      <c r="BA46" s="25">
        <f t="shared" si="36"/>
        <v>0</v>
      </c>
      <c r="BB46" s="55">
        <f t="shared" si="37"/>
        <v>0</v>
      </c>
      <c r="BC46" s="55">
        <f t="shared" si="38"/>
        <v>0</v>
      </c>
      <c r="BD46" s="55">
        <f t="shared" si="39"/>
        <v>0</v>
      </c>
      <c r="BE46" s="55">
        <f t="shared" si="40"/>
        <v>0</v>
      </c>
      <c r="BF46" s="25">
        <f t="shared" si="41"/>
        <v>0</v>
      </c>
    </row>
    <row r="47" spans="1:58" ht="13.5" customHeight="1">
      <c r="A47" s="19" t="str">
        <f t="shared" si="42"/>
        <v>44T</v>
      </c>
      <c r="B47" s="19" t="str">
        <f t="shared" si="15"/>
        <v>#</v>
      </c>
      <c r="C47" s="37" t="s">
        <v>287</v>
      </c>
      <c r="D47" s="25">
        <v>1985</v>
      </c>
      <c r="E47" s="21">
        <f>ROUND(F47+IF('[2]Men''s Epée'!$A$3=1,G47,0)+LARGE($AG47:$AR47,1)+LARGE($AG47:$AR47,2)+LARGE($AG47:$AR47,3)+LARGE($AG47:$AR47,4),0)</f>
        <v>167</v>
      </c>
      <c r="F47" s="22"/>
      <c r="G47" s="23"/>
      <c r="H47" s="23" t="s">
        <v>8</v>
      </c>
      <c r="I47" s="24">
        <f>IF(OR('[2]Men''s Epée'!$A$3=1,'Men''s Epée'!$AG$3=TRUE),IF(OR(H47&gt;=33,ISNUMBER(H47)=FALSE),0,VLOOKUP(H47,PointTable,I$3,TRUE)),0)</f>
        <v>0</v>
      </c>
      <c r="J47" s="23" t="s">
        <v>8</v>
      </c>
      <c r="K47" s="24">
        <f>IF(OR('[2]Men''s Epée'!$A$3=1,'Men''s Epée'!$AH$3=TRUE),IF(OR(J47&gt;=33,ISNUMBER(J47)=FALSE),0,VLOOKUP(J47,PointTable,K$3,TRUE)),0)</f>
        <v>0</v>
      </c>
      <c r="L47" s="23" t="s">
        <v>8</v>
      </c>
      <c r="M47" s="24">
        <f>IF(OR('[2]Men''s Epée'!$A$3=1,'Men''s Epée'!$AI$3=TRUE),IF(OR(L47&gt;=33,ISNUMBER(L47)=FALSE),0,VLOOKUP(L47,PointTable,M$3,TRUE)),0)</f>
        <v>0</v>
      </c>
      <c r="N47" s="23">
        <v>30</v>
      </c>
      <c r="O47" s="24">
        <f>IF(OR('[2]Men''s Epée'!$A$3=1,'Men''s Epée'!$AJ$3=TRUE),IF(OR(N47&gt;=33,ISNUMBER(N47)=FALSE),0,VLOOKUP(N47,PointTable,O$3,TRUE)),0)</f>
        <v>167</v>
      </c>
      <c r="P47" s="4" t="str">
        <f t="shared" si="27"/>
        <v>np</v>
      </c>
      <c r="Q47" s="5">
        <f>IF(OR('[2]Men's Epée'!$A$3=1,'[2]Men's Epée'!$U$3=TRUE),IF(OR(P47&gt;='Men''s Epée'!$A$3,ISNUMBER(P47)=FALSE),0,VLOOKUP(P47,PointTable,Q$3,TRUE)),0)</f>
        <v>0</v>
      </c>
      <c r="R47" s="4" t="e">
        <f>VLOOKUP($C47,'[2]Men''s Saber'!$C$4:$U$100,R$1-2,FALSE)</f>
        <v>#N/A</v>
      </c>
      <c r="S47" s="4" t="str">
        <f>IF(ISERROR(U47),"np",U47)</f>
        <v>np</v>
      </c>
      <c r="T47" s="5">
        <f>IF(OR('[2]Men's Epée'!$A$3=1,'[2]Men's Epée'!$V$3=TRUE),IF(OR(S47&gt;='Men''s Epée'!$A$3,ISNUMBER(S47)=FALSE),0,VLOOKUP(S47,PointTable,T$3,TRUE)),0)</f>
        <v>0</v>
      </c>
      <c r="U47" s="4" t="e">
        <f>VLOOKUP($C47,'[2]Men''s Saber'!$C$4:$U$100,U$1-2,FALSE)</f>
        <v>#N/A</v>
      </c>
      <c r="V47" s="4" t="str">
        <f>IF(ISERROR(X47),"np",X47)</f>
        <v>np</v>
      </c>
      <c r="W47" s="5">
        <f>IF(OR('[2]Men's Epée'!$A$3=1,'[2]Men's Epée'!$W$3=TRUE),IF(OR(V47&gt;='Men''s Epée'!$A$3,ISNUMBER(V47)=FALSE),0,VLOOKUP(V47,PointTable,W$3,TRUE)),0)</f>
        <v>0</v>
      </c>
      <c r="X47" s="4" t="e">
        <f>VLOOKUP($C47,'[2]Men''s Saber'!$C$4:$U$100,X$1-2,FALSE)</f>
        <v>#N/A</v>
      </c>
      <c r="Y47" s="4" t="str">
        <f>IF(ISERROR(AA47),"np",AA47)</f>
        <v>np</v>
      </c>
      <c r="Z47" s="5">
        <f>IF(OR(Y47&gt;='Men''s Epée'!$A$3,ISNUMBER(Y47)=FALSE),0,VLOOKUP(Y47,PointTable,Z$3,TRUE))</f>
        <v>0</v>
      </c>
      <c r="AA47" s="4" t="e">
        <f>VLOOKUP($C47,'[2]Men''s Saber'!$C$4:$U$100,AA$1-2,FALSE)</f>
        <v>#N/A</v>
      </c>
      <c r="AB47" s="52"/>
      <c r="AE47" s="54"/>
      <c r="AG47" s="25">
        <f t="shared" si="28"/>
        <v>0</v>
      </c>
      <c r="AH47" s="25">
        <f t="shared" si="29"/>
        <v>0</v>
      </c>
      <c r="AI47" s="25">
        <f t="shared" si="30"/>
        <v>0</v>
      </c>
      <c r="AJ47" s="25">
        <f t="shared" si="31"/>
        <v>167</v>
      </c>
      <c r="AK47" s="25">
        <f t="shared" si="32"/>
        <v>0</v>
      </c>
      <c r="AL47" s="25">
        <f t="shared" si="33"/>
        <v>0</v>
      </c>
      <c r="AM47" s="25">
        <f t="shared" si="34"/>
        <v>0</v>
      </c>
      <c r="AN47" s="25">
        <f t="shared" si="35"/>
        <v>0</v>
      </c>
      <c r="AO47" s="25">
        <f>IF(OR('[2]Men''s Epée'!$A$3=1,AB47&gt;0),ABS(AB47),0)</f>
        <v>0</v>
      </c>
      <c r="AP47" s="25">
        <f>IF(OR('[2]Men''s Epée'!$A$3=1,AC47&gt;0),ABS(AC47),0)</f>
        <v>0</v>
      </c>
      <c r="AQ47" s="25">
        <f>IF(OR('[2]Men''s Epée'!$A$3=1,AD47&gt;0),ABS(AD47),0)</f>
        <v>0</v>
      </c>
      <c r="AR47" s="25">
        <f>IF(OR('[2]Men''s Epée'!$A$3=1,AE47&gt;0),ABS(AE47),0)</f>
        <v>0</v>
      </c>
      <c r="AT47" s="25">
        <f>IF('Men''s Epée'!AG$3=TRUE,I47,0)</f>
        <v>0</v>
      </c>
      <c r="AU47" s="25">
        <f>IF('Men''s Epée'!AH$3=TRUE,K47,0)</f>
        <v>0</v>
      </c>
      <c r="AV47" s="25">
        <f>IF('Men''s Epée'!AI$3=TRUE,M47,0)</f>
        <v>0</v>
      </c>
      <c r="AW47" s="25">
        <f>IF('Men''s Epée'!AJ$3=TRUE,O47,0)</f>
        <v>0</v>
      </c>
      <c r="AX47" s="25">
        <f>IF('[2]Men''s Epée'!$U$3=TRUE,Q47,0)</f>
        <v>0</v>
      </c>
      <c r="AY47" s="25">
        <f>IF('[2]Men''s Epée'!$V$3=TRUE,T47,0)</f>
        <v>0</v>
      </c>
      <c r="AZ47" s="25">
        <f>IF('[2]Men''s Epée'!$W$3=TRUE,W47,0)</f>
        <v>0</v>
      </c>
      <c r="BA47" s="25">
        <f t="shared" si="36"/>
        <v>0</v>
      </c>
      <c r="BB47" s="55">
        <f t="shared" si="37"/>
        <v>0</v>
      </c>
      <c r="BC47" s="55">
        <f t="shared" si="38"/>
        <v>0</v>
      </c>
      <c r="BD47" s="55">
        <f t="shared" si="39"/>
        <v>0</v>
      </c>
      <c r="BE47" s="55">
        <f t="shared" si="40"/>
        <v>0</v>
      </c>
      <c r="BF47" s="25">
        <f t="shared" si="41"/>
        <v>0</v>
      </c>
    </row>
    <row r="48" spans="1:58" ht="13.5" customHeight="1">
      <c r="A48" s="19" t="str">
        <f t="shared" si="42"/>
        <v>44T</v>
      </c>
      <c r="B48" s="19">
        <f t="shared" si="15"/>
      </c>
      <c r="C48" s="37" t="s">
        <v>328</v>
      </c>
      <c r="D48" s="25">
        <v>1982</v>
      </c>
      <c r="E48" s="21">
        <f>ROUND(F48+IF('[2]Men''s Epée'!$A$3=1,G48,0)+LARGE($AG48:$AR48,1)+LARGE($AG48:$AR48,2)+LARGE($AG48:$AR48,3)+LARGE($AG48:$AR48,4),0)</f>
        <v>167</v>
      </c>
      <c r="F48" s="22"/>
      <c r="G48" s="23"/>
      <c r="H48" s="23">
        <v>30</v>
      </c>
      <c r="I48" s="24">
        <f>IF(OR('[2]Men''s Epée'!$A$3=1,'Men''s Epée'!$AG$3=TRUE),IF(OR(H48&gt;=33,ISNUMBER(H48)=FALSE),0,VLOOKUP(H48,PointTable,I$3,TRUE)),0)</f>
        <v>167</v>
      </c>
      <c r="J48" s="23" t="s">
        <v>8</v>
      </c>
      <c r="K48" s="24">
        <f>IF(OR('[2]Men''s Epée'!$A$3=1,'Men''s Epée'!$AH$3=TRUE),IF(OR(J48&gt;=33,ISNUMBER(J48)=FALSE),0,VLOOKUP(J48,PointTable,K$3,TRUE)),0)</f>
        <v>0</v>
      </c>
      <c r="L48" s="23" t="s">
        <v>8</v>
      </c>
      <c r="M48" s="24">
        <f>IF(OR('[2]Men''s Epée'!$A$3=1,'Men''s Epée'!$AI$3=TRUE),IF(OR(L48&gt;=33,ISNUMBER(L48)=FALSE),0,VLOOKUP(L48,PointTable,M$3,TRUE)),0)</f>
        <v>0</v>
      </c>
      <c r="N48" s="23" t="s">
        <v>8</v>
      </c>
      <c r="O48" s="24">
        <f>IF(OR('[2]Men''s Epée'!$A$3=1,'Men''s Epée'!$AJ$3=TRUE),IF(OR(N48&gt;=33,ISNUMBER(N48)=FALSE),0,VLOOKUP(N48,PointTable,O$3,TRUE)),0)</f>
        <v>0</v>
      </c>
      <c r="P48" s="4" t="str">
        <f>IF(ISERROR(R48),"np",R48)</f>
        <v>np</v>
      </c>
      <c r="Q48" s="5">
        <f>IF(OR('[2]Men's Epée'!$A$3=1,'[2]Men's Epée'!$U$3=TRUE),IF(OR(P48&gt;='Men''s Epée'!$A$3,ISNUMBER(P48)=FALSE),0,VLOOKUP(P48,PointTable,Q$3,TRUE)),0)</f>
        <v>0</v>
      </c>
      <c r="R48" s="4" t="e">
        <f>VLOOKUP($C48,'[2]Men''s Saber'!$C$4:$U$100,R$1-2,FALSE)</f>
        <v>#N/A</v>
      </c>
      <c r="S48" s="4" t="str">
        <f t="shared" si="21"/>
        <v>np</v>
      </c>
      <c r="T48" s="5">
        <f>IF(OR('[2]Men's Epée'!$A$3=1,'[2]Men's Epée'!$V$3=TRUE),IF(OR(S48&gt;='Men''s Epée'!$A$3,ISNUMBER(S48)=FALSE),0,VLOOKUP(S48,PointTable,T$3,TRUE)),0)</f>
        <v>0</v>
      </c>
      <c r="U48" s="4" t="e">
        <f>VLOOKUP($C48,'[2]Men''s Saber'!$C$4:$U$100,U$1-2,FALSE)</f>
        <v>#N/A</v>
      </c>
      <c r="V48" s="4" t="str">
        <f t="shared" si="22"/>
        <v>np</v>
      </c>
      <c r="W48" s="5">
        <f>IF(OR('[2]Men's Epée'!$A$3=1,'[2]Men's Epée'!$W$3=TRUE),IF(OR(V48&gt;='Men''s Epée'!$A$3,ISNUMBER(V48)=FALSE),0,VLOOKUP(V48,PointTable,W$3,TRUE)),0)</f>
        <v>0</v>
      </c>
      <c r="X48" s="4" t="e">
        <f>VLOOKUP($C48,'[2]Men''s Saber'!$C$4:$U$100,X$1-2,FALSE)</f>
        <v>#N/A</v>
      </c>
      <c r="Y48" s="4" t="str">
        <f t="shared" si="23"/>
        <v>np</v>
      </c>
      <c r="Z48" s="5">
        <f>IF(OR(Y48&gt;='Men''s Epée'!$A$3,ISNUMBER(Y48)=FALSE),0,VLOOKUP(Y48,PointTable,Z$3,TRUE))</f>
        <v>0</v>
      </c>
      <c r="AA48" s="4" t="e">
        <f>VLOOKUP($C48,'[2]Men''s Saber'!$C$4:$U$100,AA$1-2,FALSE)</f>
        <v>#N/A</v>
      </c>
      <c r="AB48" s="52"/>
      <c r="AE48" s="54"/>
      <c r="AG48" s="25">
        <f t="shared" si="28"/>
        <v>167</v>
      </c>
      <c r="AH48" s="25">
        <f t="shared" si="29"/>
        <v>0</v>
      </c>
      <c r="AI48" s="25">
        <f t="shared" si="30"/>
        <v>0</v>
      </c>
      <c r="AJ48" s="25">
        <f t="shared" si="31"/>
        <v>0</v>
      </c>
      <c r="AK48" s="25">
        <f t="shared" si="32"/>
        <v>0</v>
      </c>
      <c r="AL48" s="25">
        <f t="shared" si="33"/>
        <v>0</v>
      </c>
      <c r="AM48" s="25">
        <f t="shared" si="34"/>
        <v>0</v>
      </c>
      <c r="AN48" s="25">
        <f t="shared" si="35"/>
        <v>0</v>
      </c>
      <c r="AO48" s="25">
        <f>IF(OR('[2]Men''s Epée'!$A$3=1,AB48&gt;0),ABS(AB48),0)</f>
        <v>0</v>
      </c>
      <c r="AP48" s="25">
        <f>IF(OR('[2]Men''s Epée'!$A$3=1,AC48&gt;0),ABS(AC48),0)</f>
        <v>0</v>
      </c>
      <c r="AQ48" s="25">
        <f>IF(OR('[2]Men''s Epée'!$A$3=1,AD48&gt;0),ABS(AD48),0)</f>
        <v>0</v>
      </c>
      <c r="AR48" s="25">
        <f>IF(OR('[2]Men''s Epée'!$A$3=1,AE48&gt;0),ABS(AE48),0)</f>
        <v>0</v>
      </c>
      <c r="AT48" s="25">
        <f>IF('Men''s Epée'!AG$3=TRUE,I48,0)</f>
        <v>167</v>
      </c>
      <c r="AU48" s="25">
        <f>IF('Men''s Epée'!AH$3=TRUE,K48,0)</f>
        <v>0</v>
      </c>
      <c r="AV48" s="25">
        <f>IF('Men''s Epée'!AI$3=TRUE,M48,0)</f>
        <v>0</v>
      </c>
      <c r="AW48" s="25">
        <f>IF('Men''s Epée'!AJ$3=TRUE,O48,0)</f>
        <v>0</v>
      </c>
      <c r="AX48" s="25">
        <f>IF('[2]Men''s Epée'!$U$3=TRUE,Q48,0)</f>
        <v>0</v>
      </c>
      <c r="AY48" s="25">
        <f>IF('[2]Men''s Epée'!$V$3=TRUE,T48,0)</f>
        <v>0</v>
      </c>
      <c r="AZ48" s="25">
        <f>IF('[2]Men''s Epée'!$W$3=TRUE,W48,0)</f>
        <v>0</v>
      </c>
      <c r="BA48" s="25">
        <f t="shared" si="36"/>
        <v>0</v>
      </c>
      <c r="BB48" s="55">
        <f t="shared" si="37"/>
        <v>0</v>
      </c>
      <c r="BC48" s="55">
        <f t="shared" si="38"/>
        <v>0</v>
      </c>
      <c r="BD48" s="55">
        <f t="shared" si="39"/>
        <v>0</v>
      </c>
      <c r="BE48" s="55">
        <f t="shared" si="40"/>
        <v>0</v>
      </c>
      <c r="BF48" s="25">
        <f t="shared" si="41"/>
        <v>167</v>
      </c>
    </row>
    <row r="49" spans="1:58" ht="13.5" customHeight="1">
      <c r="A49" s="19" t="str">
        <f t="shared" si="42"/>
        <v>44T</v>
      </c>
      <c r="B49" s="19">
        <f t="shared" si="15"/>
      </c>
      <c r="C49" s="37" t="s">
        <v>22</v>
      </c>
      <c r="D49" s="25">
        <v>1982</v>
      </c>
      <c r="E49" s="21">
        <f>ROUND(F49+IF('[2]Men''s Epée'!$A$3=1,G49,0)+LARGE($AG49:$AR49,1)+LARGE($AG49:$AR49,2)+LARGE($AG49:$AR49,3)+LARGE($AG49:$AR49,4),0)</f>
        <v>167</v>
      </c>
      <c r="F49" s="22"/>
      <c r="G49" s="23"/>
      <c r="H49" s="23" t="s">
        <v>8</v>
      </c>
      <c r="I49" s="24">
        <f>IF(OR('[2]Men''s Epée'!$A$3=1,'Men''s Epée'!$AG$3=TRUE),IF(OR(H49&gt;=33,ISNUMBER(H49)=FALSE),0,VLOOKUP(H49,PointTable,I$3,TRUE)),0)</f>
        <v>0</v>
      </c>
      <c r="J49" s="23">
        <v>30</v>
      </c>
      <c r="K49" s="24">
        <f>IF(OR('[2]Men''s Epée'!$A$3=1,'Men''s Epée'!$AH$3=TRUE),IF(OR(J49&gt;=33,ISNUMBER(J49)=FALSE),0,VLOOKUP(J49,PointTable,K$3,TRUE)),0)</f>
        <v>167</v>
      </c>
      <c r="L49" s="23" t="s">
        <v>8</v>
      </c>
      <c r="M49" s="24">
        <f>IF(OR('[2]Men''s Epée'!$A$3=1,'Men''s Epée'!$AI$3=TRUE),IF(OR(L49&gt;=33,ISNUMBER(L49)=FALSE),0,VLOOKUP(L49,PointTable,M$3,TRUE)),0)</f>
        <v>0</v>
      </c>
      <c r="N49" s="23" t="s">
        <v>8</v>
      </c>
      <c r="O49" s="24">
        <f>IF(OR('[2]Men''s Epée'!$A$3=1,'Men''s Epée'!$AJ$3=TRUE),IF(OR(N49&gt;=33,ISNUMBER(N49)=FALSE),0,VLOOKUP(N49,PointTable,O$3,TRUE)),0)</f>
        <v>0</v>
      </c>
      <c r="P49" s="4" t="str">
        <f t="shared" si="27"/>
        <v>np</v>
      </c>
      <c r="Q49" s="5">
        <f>IF(OR('[2]Men's Epée'!$A$3=1,'[2]Men's Epée'!$U$3=TRUE),IF(OR(P49&gt;='Men''s Epée'!$A$3,ISNUMBER(P49)=FALSE),0,VLOOKUP(P49,PointTable,Q$3,TRUE)),0)</f>
        <v>0</v>
      </c>
      <c r="R49" s="4" t="e">
        <f>VLOOKUP($C49,'[2]Men''s Saber'!$C$4:$U$100,R$1-2,FALSE)</f>
        <v>#N/A</v>
      </c>
      <c r="S49" s="4" t="str">
        <f>IF(ISERROR(U49),"np",U49)</f>
        <v>np</v>
      </c>
      <c r="T49" s="5">
        <f>IF(OR('[2]Men's Epée'!$A$3=1,'[2]Men's Epée'!$V$3=TRUE),IF(OR(S49&gt;='Men''s Epée'!$A$3,ISNUMBER(S49)=FALSE),0,VLOOKUP(S49,PointTable,T$3,TRUE)),0)</f>
        <v>0</v>
      </c>
      <c r="U49" s="4" t="e">
        <f>VLOOKUP($C49,'[2]Men''s Saber'!$C$4:$U$100,U$1-2,FALSE)</f>
        <v>#N/A</v>
      </c>
      <c r="V49" s="4" t="str">
        <f>IF(ISERROR(X49),"np",X49)</f>
        <v>np</v>
      </c>
      <c r="W49" s="5">
        <f>IF(OR('[2]Men's Epée'!$A$3=1,'[2]Men's Epée'!$W$3=TRUE),IF(OR(V49&gt;='Men''s Epée'!$A$3,ISNUMBER(V49)=FALSE),0,VLOOKUP(V49,PointTable,W$3,TRUE)),0)</f>
        <v>0</v>
      </c>
      <c r="X49" s="4" t="e">
        <f>VLOOKUP($C49,'[2]Men''s Saber'!$C$4:$U$100,X$1-2,FALSE)</f>
        <v>#N/A</v>
      </c>
      <c r="Y49" s="4" t="str">
        <f>IF(ISERROR(AA49),"np",AA49)</f>
        <v>np</v>
      </c>
      <c r="Z49" s="5">
        <f>IF(OR(Y49&gt;='Men''s Epée'!$A$3,ISNUMBER(Y49)=FALSE),0,VLOOKUP(Y49,PointTable,Z$3,TRUE))</f>
        <v>0</v>
      </c>
      <c r="AA49" s="4" t="e">
        <f>VLOOKUP($C49,'[2]Men''s Saber'!$C$4:$U$100,AA$1-2,FALSE)</f>
        <v>#N/A</v>
      </c>
      <c r="AB49" s="52"/>
      <c r="AE49" s="54"/>
      <c r="AG49" s="25">
        <f t="shared" si="28"/>
        <v>0</v>
      </c>
      <c r="AH49" s="25">
        <f t="shared" si="29"/>
        <v>167</v>
      </c>
      <c r="AI49" s="25">
        <f t="shared" si="30"/>
        <v>0</v>
      </c>
      <c r="AJ49" s="25">
        <f t="shared" si="31"/>
        <v>0</v>
      </c>
      <c r="AK49" s="25">
        <f t="shared" si="32"/>
        <v>0</v>
      </c>
      <c r="AL49" s="25">
        <f t="shared" si="33"/>
        <v>0</v>
      </c>
      <c r="AM49" s="25">
        <f t="shared" si="34"/>
        <v>0</v>
      </c>
      <c r="AN49" s="25">
        <f t="shared" si="35"/>
        <v>0</v>
      </c>
      <c r="AO49" s="25">
        <f>IF(OR('[2]Men''s Epée'!$A$3=1,AB49&gt;0),ABS(AB49),0)</f>
        <v>0</v>
      </c>
      <c r="AP49" s="25">
        <f>IF(OR('[2]Men''s Epée'!$A$3=1,AC49&gt;0),ABS(AC49),0)</f>
        <v>0</v>
      </c>
      <c r="AQ49" s="25">
        <f>IF(OR('[2]Men''s Epée'!$A$3=1,AD49&gt;0),ABS(AD49),0)</f>
        <v>0</v>
      </c>
      <c r="AR49" s="25">
        <f>IF(OR('[2]Men''s Epée'!$A$3=1,AE49&gt;0),ABS(AE49),0)</f>
        <v>0</v>
      </c>
      <c r="AT49" s="25">
        <f>IF('Men''s Epée'!AG$3=TRUE,I49,0)</f>
        <v>0</v>
      </c>
      <c r="AU49" s="25">
        <f>IF('Men''s Epée'!AH$3=TRUE,K49,0)</f>
        <v>0</v>
      </c>
      <c r="AV49" s="25">
        <f>IF('Men''s Epée'!AI$3=TRUE,M49,0)</f>
        <v>0</v>
      </c>
      <c r="AW49" s="25">
        <f>IF('Men''s Epée'!AJ$3=TRUE,O49,0)</f>
        <v>0</v>
      </c>
      <c r="AX49" s="25">
        <f>IF('[2]Men''s Epée'!$U$3=TRUE,Q49,0)</f>
        <v>0</v>
      </c>
      <c r="AY49" s="25">
        <f>IF('[2]Men''s Epée'!$V$3=TRUE,T49,0)</f>
        <v>0</v>
      </c>
      <c r="AZ49" s="25">
        <f>IF('[2]Men''s Epée'!$W$3=TRUE,W49,0)</f>
        <v>0</v>
      </c>
      <c r="BA49" s="25">
        <f t="shared" si="36"/>
        <v>0</v>
      </c>
      <c r="BB49" s="55">
        <f t="shared" si="37"/>
        <v>0</v>
      </c>
      <c r="BC49" s="55">
        <f t="shared" si="38"/>
        <v>0</v>
      </c>
      <c r="BD49" s="55">
        <f t="shared" si="39"/>
        <v>0</v>
      </c>
      <c r="BE49" s="55">
        <f t="shared" si="40"/>
        <v>0</v>
      </c>
      <c r="BF49" s="25">
        <f t="shared" si="41"/>
        <v>0</v>
      </c>
    </row>
    <row r="50" spans="1:58" ht="13.5" customHeight="1">
      <c r="A50" s="19" t="str">
        <f t="shared" si="42"/>
        <v>47</v>
      </c>
      <c r="B50" s="19">
        <f t="shared" si="15"/>
      </c>
      <c r="C50" s="37" t="s">
        <v>78</v>
      </c>
      <c r="D50" s="25">
        <v>1983</v>
      </c>
      <c r="E50" s="21">
        <f>ROUND(F50+IF('[2]Men''s Epée'!$A$3=1,G50,0)+LARGE($AG50:$AR50,1)+LARGE($AG50:$AR50,2)+LARGE($AG50:$AR50,3)+LARGE($AG50:$AR50,4),0)</f>
        <v>166</v>
      </c>
      <c r="F50" s="22"/>
      <c r="G50" s="23"/>
      <c r="H50" s="23" t="s">
        <v>8</v>
      </c>
      <c r="I50" s="24">
        <f>IF(OR('[2]Men''s Epée'!$A$3=1,'Men''s Epée'!$AG$3=TRUE),IF(OR(H50&gt;=33,ISNUMBER(H50)=FALSE),0,VLOOKUP(H50,PointTable,I$3,TRUE)),0)</f>
        <v>0</v>
      </c>
      <c r="J50" s="23" t="s">
        <v>8</v>
      </c>
      <c r="K50" s="24">
        <f>IF(OR('[2]Men''s Epée'!$A$3=1,'Men''s Epée'!$AH$3=TRUE),IF(OR(J50&gt;=33,ISNUMBER(J50)=FALSE),0,VLOOKUP(J50,PointTable,K$3,TRUE)),0)</f>
        <v>0</v>
      </c>
      <c r="L50" s="23" t="s">
        <v>8</v>
      </c>
      <c r="M50" s="24">
        <f>IF(OR('[2]Men''s Epée'!$A$3=1,'Men''s Epée'!$AI$3=TRUE),IF(OR(L50&gt;=33,ISNUMBER(L50)=FALSE),0,VLOOKUP(L50,PointTable,M$3,TRUE)),0)</f>
        <v>0</v>
      </c>
      <c r="N50" s="23">
        <v>31</v>
      </c>
      <c r="O50" s="24">
        <f>IF(OR('[2]Men''s Epée'!$A$3=1,'Men''s Epée'!$AJ$3=TRUE),IF(OR(N50&gt;=33,ISNUMBER(N50)=FALSE),0,VLOOKUP(N50,PointTable,O$3,TRUE)),0)</f>
        <v>166</v>
      </c>
      <c r="P50" s="4" t="str">
        <f t="shared" si="27"/>
        <v>np</v>
      </c>
      <c r="Q50" s="5">
        <f>IF(OR('[2]Men's Epée'!$A$3=1,'[2]Men's Epée'!$U$3=TRUE),IF(OR(P50&gt;='Men''s Epée'!$A$3,ISNUMBER(P50)=FALSE),0,VLOOKUP(P50,PointTable,Q$3,TRUE)),0)</f>
        <v>0</v>
      </c>
      <c r="R50" s="4" t="e">
        <f>VLOOKUP($C50,'[2]Men''s Saber'!$C$4:$U$100,R$1-2,FALSE)</f>
        <v>#N/A</v>
      </c>
      <c r="S50" s="4" t="str">
        <f t="shared" si="21"/>
        <v>np</v>
      </c>
      <c r="T50" s="5">
        <f>IF(OR('[2]Men's Epée'!$A$3=1,'[2]Men's Epée'!$V$3=TRUE),IF(OR(S50&gt;='Men''s Epée'!$A$3,ISNUMBER(S50)=FALSE),0,VLOOKUP(S50,PointTable,T$3,TRUE)),0)</f>
        <v>0</v>
      </c>
      <c r="U50" s="4" t="e">
        <f>VLOOKUP($C50,'[2]Men''s Saber'!$C$4:$U$100,U$1-2,FALSE)</f>
        <v>#N/A</v>
      </c>
      <c r="V50" s="4" t="str">
        <f t="shared" si="22"/>
        <v>np</v>
      </c>
      <c r="W50" s="5">
        <f>IF(OR('[2]Men's Epée'!$A$3=1,'[2]Men's Epée'!$W$3=TRUE),IF(OR(V50&gt;='Men''s Epée'!$A$3,ISNUMBER(V50)=FALSE),0,VLOOKUP(V50,PointTable,W$3,TRUE)),0)</f>
        <v>0</v>
      </c>
      <c r="X50" s="4" t="e">
        <f>VLOOKUP($C50,'[2]Men''s Saber'!$C$4:$U$100,X$1-2,FALSE)</f>
        <v>#N/A</v>
      </c>
      <c r="Y50" s="4" t="str">
        <f t="shared" si="23"/>
        <v>np</v>
      </c>
      <c r="Z50" s="5">
        <f>IF(OR(Y50&gt;='Men''s Epée'!$A$3,ISNUMBER(Y50)=FALSE),0,VLOOKUP(Y50,PointTable,Z$3,TRUE))</f>
        <v>0</v>
      </c>
      <c r="AA50" s="4" t="e">
        <f>VLOOKUP($C50,'[2]Men''s Saber'!$C$4:$U$100,AA$1-2,FALSE)</f>
        <v>#N/A</v>
      </c>
      <c r="AB50" s="52"/>
      <c r="AE50" s="54"/>
      <c r="AG50" s="25">
        <f t="shared" si="28"/>
        <v>0</v>
      </c>
      <c r="AH50" s="25">
        <f t="shared" si="29"/>
        <v>0</v>
      </c>
      <c r="AI50" s="25">
        <f t="shared" si="30"/>
        <v>0</v>
      </c>
      <c r="AJ50" s="25">
        <f t="shared" si="31"/>
        <v>166</v>
      </c>
      <c r="AK50" s="25">
        <f t="shared" si="32"/>
        <v>0</v>
      </c>
      <c r="AL50" s="25">
        <f t="shared" si="33"/>
        <v>0</v>
      </c>
      <c r="AM50" s="25">
        <f t="shared" si="34"/>
        <v>0</v>
      </c>
      <c r="AN50" s="25">
        <f t="shared" si="35"/>
        <v>0</v>
      </c>
      <c r="AO50" s="25">
        <f>IF(OR('[2]Men''s Epée'!$A$3=1,AB50&gt;0),ABS(AB50),0)</f>
        <v>0</v>
      </c>
      <c r="AP50" s="25">
        <f>IF(OR('[2]Men''s Epée'!$A$3=1,AC50&gt;0),ABS(AC50),0)</f>
        <v>0</v>
      </c>
      <c r="AQ50" s="25">
        <f>IF(OR('[2]Men''s Epée'!$A$3=1,AD50&gt;0),ABS(AD50),0)</f>
        <v>0</v>
      </c>
      <c r="AR50" s="25">
        <f>IF(OR('[2]Men''s Epée'!$A$3=1,AE50&gt;0),ABS(AE50),0)</f>
        <v>0</v>
      </c>
      <c r="AT50" s="25">
        <f>IF('Men''s Epée'!AG$3=TRUE,I50,0)</f>
        <v>0</v>
      </c>
      <c r="AU50" s="25">
        <f>IF('Men''s Epée'!AH$3=TRUE,K50,0)</f>
        <v>0</v>
      </c>
      <c r="AV50" s="25">
        <f>IF('Men''s Epée'!AI$3=TRUE,M50,0)</f>
        <v>0</v>
      </c>
      <c r="AW50" s="25">
        <f>IF('Men''s Epée'!AJ$3=TRUE,O50,0)</f>
        <v>0</v>
      </c>
      <c r="AX50" s="25">
        <f>IF('[2]Men''s Epée'!$U$3=TRUE,Q50,0)</f>
        <v>0</v>
      </c>
      <c r="AY50" s="25">
        <f>IF('[2]Men''s Epée'!$V$3=TRUE,T50,0)</f>
        <v>0</v>
      </c>
      <c r="AZ50" s="25">
        <f>IF('[2]Men''s Epée'!$W$3=TRUE,W50,0)</f>
        <v>0</v>
      </c>
      <c r="BA50" s="25">
        <f t="shared" si="36"/>
        <v>0</v>
      </c>
      <c r="BB50" s="55">
        <f t="shared" si="37"/>
        <v>0</v>
      </c>
      <c r="BC50" s="55">
        <f t="shared" si="38"/>
        <v>0</v>
      </c>
      <c r="BD50" s="55">
        <f t="shared" si="39"/>
        <v>0</v>
      </c>
      <c r="BE50" s="55">
        <f t="shared" si="40"/>
        <v>0</v>
      </c>
      <c r="BF50" s="25">
        <f t="shared" si="41"/>
        <v>0</v>
      </c>
    </row>
    <row r="51" spans="1:58" ht="13.5" customHeight="1">
      <c r="A51" s="19" t="str">
        <f t="shared" si="42"/>
        <v>48T</v>
      </c>
      <c r="B51" s="19" t="str">
        <f t="shared" si="15"/>
        <v>#</v>
      </c>
      <c r="C51" s="37" t="s">
        <v>329</v>
      </c>
      <c r="D51" s="25">
        <v>1988</v>
      </c>
      <c r="E51" s="21">
        <f>ROUND(F51+IF('[2]Men''s Epée'!$A$3=1,G51,0)+LARGE($AG51:$AR51,1)+LARGE($AG51:$AR51,2)+LARGE($AG51:$AR51,3)+LARGE($AG51:$AR51,4),0)</f>
        <v>165</v>
      </c>
      <c r="F51" s="22"/>
      <c r="G51" s="23"/>
      <c r="H51" s="23">
        <v>32</v>
      </c>
      <c r="I51" s="24">
        <f>IF(OR('[2]Men''s Epée'!$A$3=1,'Men''s Epée'!$AG$3=TRUE),IF(OR(H51&gt;=33,ISNUMBER(H51)=FALSE),0,VLOOKUP(H51,PointTable,I$3,TRUE)),0)</f>
        <v>165</v>
      </c>
      <c r="J51" s="23" t="s">
        <v>8</v>
      </c>
      <c r="K51" s="24">
        <f>IF(OR('[2]Men''s Epée'!$A$3=1,'Men''s Epée'!$AH$3=TRUE),IF(OR(J51&gt;=33,ISNUMBER(J51)=FALSE),0,VLOOKUP(J51,PointTable,K$3,TRUE)),0)</f>
        <v>0</v>
      </c>
      <c r="L51" s="23" t="s">
        <v>8</v>
      </c>
      <c r="M51" s="24">
        <f>IF(OR('[2]Men''s Epée'!$A$3=1,'Men''s Epée'!$AI$3=TRUE),IF(OR(L51&gt;=33,ISNUMBER(L51)=FALSE),0,VLOOKUP(L51,PointTable,M$3,TRUE)),0)</f>
        <v>0</v>
      </c>
      <c r="N51" s="23" t="s">
        <v>8</v>
      </c>
      <c r="O51" s="24">
        <f>IF(OR('[2]Men''s Epée'!$A$3=1,'Men''s Epée'!$AJ$3=TRUE),IF(OR(N51&gt;=33,ISNUMBER(N51)=FALSE),0,VLOOKUP(N51,PointTable,O$3,TRUE)),0)</f>
        <v>0</v>
      </c>
      <c r="P51" s="4" t="str">
        <f t="shared" si="27"/>
        <v>np</v>
      </c>
      <c r="Q51" s="5">
        <f>IF(OR('[2]Men's Epée'!$A$3=1,'[2]Men's Epée'!$U$3=TRUE),IF(OR(P51&gt;='Men''s Epée'!$A$3,ISNUMBER(P51)=FALSE),0,VLOOKUP(P51,PointTable,Q$3,TRUE)),0)</f>
        <v>0</v>
      </c>
      <c r="R51" s="4" t="e">
        <f>VLOOKUP($C51,'[2]Men''s Saber'!$C$4:$U$100,R$1-2,FALSE)</f>
        <v>#N/A</v>
      </c>
      <c r="S51" s="4" t="str">
        <f t="shared" si="21"/>
        <v>np</v>
      </c>
      <c r="T51" s="5">
        <f>IF(OR('[2]Men's Epée'!$A$3=1,'[2]Men's Epée'!$V$3=TRUE),IF(OR(S51&gt;='Men''s Epée'!$A$3,ISNUMBER(S51)=FALSE),0,VLOOKUP(S51,PointTable,T$3,TRUE)),0)</f>
        <v>0</v>
      </c>
      <c r="U51" s="4" t="e">
        <f>VLOOKUP($C51,'[2]Men''s Saber'!$C$4:$U$100,U$1-2,FALSE)</f>
        <v>#N/A</v>
      </c>
      <c r="V51" s="4" t="str">
        <f t="shared" si="22"/>
        <v>np</v>
      </c>
      <c r="W51" s="5">
        <f>IF(OR('[2]Men's Epée'!$A$3=1,'[2]Men's Epée'!$W$3=TRUE),IF(OR(V51&gt;='Men''s Epée'!$A$3,ISNUMBER(V51)=FALSE),0,VLOOKUP(V51,PointTable,W$3,TRUE)),0)</f>
        <v>0</v>
      </c>
      <c r="X51" s="4" t="e">
        <f>VLOOKUP($C51,'[2]Men''s Saber'!$C$4:$U$100,X$1-2,FALSE)</f>
        <v>#N/A</v>
      </c>
      <c r="Y51" s="4" t="str">
        <f t="shared" si="23"/>
        <v>np</v>
      </c>
      <c r="Z51" s="5">
        <f>IF(OR(Y51&gt;='Men''s Epée'!$A$3,ISNUMBER(Y51)=FALSE),0,VLOOKUP(Y51,PointTable,Z$3,TRUE))</f>
        <v>0</v>
      </c>
      <c r="AA51" s="4" t="e">
        <f>VLOOKUP($C51,'[2]Men''s Saber'!$C$4:$U$100,AA$1-2,FALSE)</f>
        <v>#N/A</v>
      </c>
      <c r="AB51" s="52"/>
      <c r="AE51" s="54"/>
      <c r="AG51" s="25">
        <f t="shared" si="28"/>
        <v>165</v>
      </c>
      <c r="AH51" s="25">
        <f t="shared" si="29"/>
        <v>0</v>
      </c>
      <c r="AI51" s="25">
        <f t="shared" si="30"/>
        <v>0</v>
      </c>
      <c r="AJ51" s="25">
        <f t="shared" si="31"/>
        <v>0</v>
      </c>
      <c r="AK51" s="25">
        <f t="shared" si="32"/>
        <v>0</v>
      </c>
      <c r="AL51" s="25">
        <f t="shared" si="33"/>
        <v>0</v>
      </c>
      <c r="AM51" s="25">
        <f t="shared" si="34"/>
        <v>0</v>
      </c>
      <c r="AN51" s="25">
        <f t="shared" si="35"/>
        <v>0</v>
      </c>
      <c r="AO51" s="25">
        <f>IF(OR('[2]Men''s Epée'!$A$3=1,AB51&gt;0),ABS(AB51),0)</f>
        <v>0</v>
      </c>
      <c r="AP51" s="25">
        <f>IF(OR('[2]Men''s Epée'!$A$3=1,AC51&gt;0),ABS(AC51),0)</f>
        <v>0</v>
      </c>
      <c r="AQ51" s="25">
        <f>IF(OR('[2]Men''s Epée'!$A$3=1,AD51&gt;0),ABS(AD51),0)</f>
        <v>0</v>
      </c>
      <c r="AR51" s="25">
        <f>IF(OR('[2]Men''s Epée'!$A$3=1,AE51&gt;0),ABS(AE51),0)</f>
        <v>0</v>
      </c>
      <c r="AT51" s="25">
        <f>IF('Men''s Epée'!AG$3=TRUE,I51,0)</f>
        <v>165</v>
      </c>
      <c r="AU51" s="25">
        <f>IF('Men''s Epée'!AH$3=TRUE,K51,0)</f>
        <v>0</v>
      </c>
      <c r="AV51" s="25">
        <f>IF('Men''s Epée'!AI$3=TRUE,M51,0)</f>
        <v>0</v>
      </c>
      <c r="AW51" s="25">
        <f>IF('Men''s Epée'!AJ$3=TRUE,O51,0)</f>
        <v>0</v>
      </c>
      <c r="AX51" s="25">
        <f>IF('[2]Men''s Epée'!$U$3=TRUE,Q51,0)</f>
        <v>0</v>
      </c>
      <c r="AY51" s="25">
        <f>IF('[2]Men''s Epée'!$V$3=TRUE,T51,0)</f>
        <v>0</v>
      </c>
      <c r="AZ51" s="25">
        <f>IF('[2]Men''s Epée'!$W$3=TRUE,W51,0)</f>
        <v>0</v>
      </c>
      <c r="BA51" s="25">
        <f t="shared" si="36"/>
        <v>0</v>
      </c>
      <c r="BB51" s="55">
        <f t="shared" si="37"/>
        <v>0</v>
      </c>
      <c r="BC51" s="55">
        <f t="shared" si="38"/>
        <v>0</v>
      </c>
      <c r="BD51" s="55">
        <f t="shared" si="39"/>
        <v>0</v>
      </c>
      <c r="BE51" s="55">
        <f t="shared" si="40"/>
        <v>0</v>
      </c>
      <c r="BF51" s="25">
        <f t="shared" si="41"/>
        <v>165</v>
      </c>
    </row>
    <row r="52" spans="1:58" ht="13.5" customHeight="1">
      <c r="A52" s="19" t="str">
        <f t="shared" si="42"/>
        <v>48T</v>
      </c>
      <c r="B52" s="19">
        <f>IF(D52&gt;=CadetCutoff,"#","")</f>
      </c>
      <c r="C52" s="37" t="s">
        <v>288</v>
      </c>
      <c r="D52" s="25">
        <v>1982</v>
      </c>
      <c r="E52" s="21">
        <f>ROUND(F52+IF('[2]Men''s Epée'!$A$3=1,G52,0)+LARGE($AG52:$AR52,1)+LARGE($AG52:$AR52,2)+LARGE($AG52:$AR52,3)+LARGE($AG52:$AR52,4),0)</f>
        <v>165</v>
      </c>
      <c r="F52" s="22"/>
      <c r="G52" s="23"/>
      <c r="H52" s="23" t="s">
        <v>8</v>
      </c>
      <c r="I52" s="24">
        <f>IF(OR('[2]Men''s Epée'!$A$3=1,'Men''s Epée'!$AG$3=TRUE),IF(OR(H52&gt;=33,ISNUMBER(H52)=FALSE),0,VLOOKUP(H52,PointTable,I$3,TRUE)),0)</f>
        <v>0</v>
      </c>
      <c r="J52" s="23" t="s">
        <v>8</v>
      </c>
      <c r="K52" s="24">
        <f>IF(OR('[2]Men''s Epée'!$A$3=1,'Men''s Epée'!$AH$3=TRUE),IF(OR(J52&gt;=33,ISNUMBER(J52)=FALSE),0,VLOOKUP(J52,PointTable,K$3,TRUE)),0)</f>
        <v>0</v>
      </c>
      <c r="L52" s="23" t="s">
        <v>8</v>
      </c>
      <c r="M52" s="24">
        <f>IF(OR('[2]Men''s Epée'!$A$3=1,'Men''s Epée'!$AI$3=TRUE),IF(OR(L52&gt;=33,ISNUMBER(L52)=FALSE),0,VLOOKUP(L52,PointTable,M$3,TRUE)),0)</f>
        <v>0</v>
      </c>
      <c r="N52" s="23">
        <v>32</v>
      </c>
      <c r="O52" s="24">
        <f>IF(OR('[2]Men''s Epée'!$A$3=1,'Men''s Epée'!$AJ$3=TRUE),IF(OR(N52&gt;=33,ISNUMBER(N52)=FALSE),0,VLOOKUP(N52,PointTable,O$3,TRUE)),0)</f>
        <v>165</v>
      </c>
      <c r="P52" s="4" t="str">
        <f t="shared" si="27"/>
        <v>np</v>
      </c>
      <c r="Q52" s="5">
        <f>IF(OR('[2]Men's Epée'!$A$3=1,'[2]Men's Epée'!$U$3=TRUE),IF(OR(P52&gt;='Men''s Epée'!$A$3,ISNUMBER(P52)=FALSE),0,VLOOKUP(P52,PointTable,Q$3,TRUE)),0)</f>
        <v>0</v>
      </c>
      <c r="R52" s="4" t="e">
        <f>VLOOKUP($C52,'[2]Men''s Saber'!$C$4:$U$100,R$1-2,FALSE)</f>
        <v>#N/A</v>
      </c>
      <c r="S52" s="4" t="str">
        <f>IF(ISERROR(U52),"np",U52)</f>
        <v>np</v>
      </c>
      <c r="T52" s="5">
        <f>IF(OR('[2]Men's Epée'!$A$3=1,'[2]Men's Epée'!$V$3=TRUE),IF(OR(S52&gt;='Men''s Epée'!$A$3,ISNUMBER(S52)=FALSE),0,VLOOKUP(S52,PointTable,T$3,TRUE)),0)</f>
        <v>0</v>
      </c>
      <c r="U52" s="4" t="e">
        <f>VLOOKUP($C52,'[2]Men''s Saber'!$C$4:$U$100,U$1-2,FALSE)</f>
        <v>#N/A</v>
      </c>
      <c r="V52" s="4" t="str">
        <f>IF(ISERROR(X52),"np",X52)</f>
        <v>np</v>
      </c>
      <c r="W52" s="5">
        <f>IF(OR('[2]Men's Epée'!$A$3=1,'[2]Men's Epée'!$W$3=TRUE),IF(OR(V52&gt;='Men''s Epée'!$A$3,ISNUMBER(V52)=FALSE),0,VLOOKUP(V52,PointTable,W$3,TRUE)),0)</f>
        <v>0</v>
      </c>
      <c r="X52" s="4" t="e">
        <f>VLOOKUP($C52,'[2]Men''s Saber'!$C$4:$U$100,X$1-2,FALSE)</f>
        <v>#N/A</v>
      </c>
      <c r="Y52" s="4" t="str">
        <f>IF(ISERROR(AA52),"np",AA52)</f>
        <v>np</v>
      </c>
      <c r="Z52" s="5">
        <f>IF(OR(Y52&gt;='Men''s Epée'!$A$3,ISNUMBER(Y52)=FALSE),0,VLOOKUP(Y52,PointTable,Z$3,TRUE))</f>
        <v>0</v>
      </c>
      <c r="AA52" s="4" t="e">
        <f>VLOOKUP($C52,'[2]Men''s Saber'!$C$4:$U$100,AA$1-2,FALSE)</f>
        <v>#N/A</v>
      </c>
      <c r="AB52" s="52"/>
      <c r="AE52" s="54"/>
      <c r="AG52" s="25">
        <f t="shared" si="28"/>
        <v>0</v>
      </c>
      <c r="AH52" s="25">
        <f t="shared" si="29"/>
        <v>0</v>
      </c>
      <c r="AI52" s="25">
        <f t="shared" si="30"/>
        <v>0</v>
      </c>
      <c r="AJ52" s="25">
        <f t="shared" si="31"/>
        <v>165</v>
      </c>
      <c r="AK52" s="25">
        <f t="shared" si="32"/>
        <v>0</v>
      </c>
      <c r="AL52" s="25">
        <f t="shared" si="33"/>
        <v>0</v>
      </c>
      <c r="AM52" s="25">
        <f t="shared" si="34"/>
        <v>0</v>
      </c>
      <c r="AN52" s="25">
        <f t="shared" si="35"/>
        <v>0</v>
      </c>
      <c r="AO52" s="25">
        <f>IF(OR('[2]Men''s Epée'!$A$3=1,AB52&gt;0),ABS(AB52),0)</f>
        <v>0</v>
      </c>
      <c r="AP52" s="25">
        <f>IF(OR('[2]Men''s Epée'!$A$3=1,AC52&gt;0),ABS(AC52),0)</f>
        <v>0</v>
      </c>
      <c r="AQ52" s="25">
        <f>IF(OR('[2]Men''s Epée'!$A$3=1,AD52&gt;0),ABS(AD52),0)</f>
        <v>0</v>
      </c>
      <c r="AR52" s="25">
        <f>IF(OR('[2]Men''s Epée'!$A$3=1,AE52&gt;0),ABS(AE52),0)</f>
        <v>0</v>
      </c>
      <c r="AT52" s="25">
        <f>IF('Men''s Epée'!AG$3=TRUE,I52,0)</f>
        <v>0</v>
      </c>
      <c r="AU52" s="25">
        <f>IF('Men''s Epée'!AH$3=TRUE,K52,0)</f>
        <v>0</v>
      </c>
      <c r="AV52" s="25">
        <f>IF('Men''s Epée'!AI$3=TRUE,M52,0)</f>
        <v>0</v>
      </c>
      <c r="AW52" s="25">
        <f>IF('Men''s Epée'!AJ$3=TRUE,O52,0)</f>
        <v>0</v>
      </c>
      <c r="AX52" s="25">
        <f>IF('[2]Men''s Epée'!$U$3=TRUE,Q52,0)</f>
        <v>0</v>
      </c>
      <c r="AY52" s="25">
        <f>IF('[2]Men''s Epée'!$V$3=TRUE,T52,0)</f>
        <v>0</v>
      </c>
      <c r="AZ52" s="25">
        <f>IF('[2]Men''s Epée'!$W$3=TRUE,W52,0)</f>
        <v>0</v>
      </c>
      <c r="BA52" s="25">
        <f t="shared" si="36"/>
        <v>0</v>
      </c>
      <c r="BB52" s="55">
        <f t="shared" si="37"/>
        <v>0</v>
      </c>
      <c r="BC52" s="55">
        <f t="shared" si="38"/>
        <v>0</v>
      </c>
      <c r="BD52" s="55">
        <f t="shared" si="39"/>
        <v>0</v>
      </c>
      <c r="BE52" s="55">
        <f t="shared" si="40"/>
        <v>0</v>
      </c>
      <c r="BF52" s="25">
        <f t="shared" si="41"/>
        <v>0</v>
      </c>
    </row>
    <row r="54" spans="3:14" ht="13.5" customHeight="1">
      <c r="C54" s="39" t="s">
        <v>74</v>
      </c>
      <c r="F54" s="20"/>
      <c r="G54" s="20"/>
      <c r="H54" s="20"/>
      <c r="I54" s="25"/>
      <c r="J54" s="25"/>
      <c r="L54" s="27" t="s">
        <v>14</v>
      </c>
      <c r="M54" s="27" t="s">
        <v>15</v>
      </c>
      <c r="N54" s="21"/>
    </row>
    <row r="55" spans="3:14" ht="13.5" customHeight="1">
      <c r="C55" s="40" t="s">
        <v>27</v>
      </c>
      <c r="D55" s="30" t="s">
        <v>250</v>
      </c>
      <c r="E55" s="30"/>
      <c r="F55" s="31"/>
      <c r="G55" s="31"/>
      <c r="H55" s="31"/>
      <c r="I55" s="31"/>
      <c r="J55" s="58"/>
      <c r="K55" s="58"/>
      <c r="L55" s="32">
        <v>3</v>
      </c>
      <c r="M55" s="28">
        <v>1020</v>
      </c>
      <c r="N55" s="59"/>
    </row>
    <row r="56" spans="3:14" ht="13.5" customHeight="1">
      <c r="C56" s="40" t="s">
        <v>26</v>
      </c>
      <c r="D56" s="30" t="s">
        <v>250</v>
      </c>
      <c r="E56" s="30"/>
      <c r="F56" s="31"/>
      <c r="G56" s="31"/>
      <c r="H56" s="31"/>
      <c r="I56" s="31"/>
      <c r="J56" s="58"/>
      <c r="K56" s="58"/>
      <c r="L56" s="32">
        <v>13</v>
      </c>
      <c r="M56" s="28">
        <v>618</v>
      </c>
      <c r="N56" s="59"/>
    </row>
    <row r="57" spans="3:14" ht="13.5" customHeight="1">
      <c r="C57" s="40" t="s">
        <v>251</v>
      </c>
      <c r="D57" s="30" t="s">
        <v>250</v>
      </c>
      <c r="E57" s="30"/>
      <c r="F57" s="31"/>
      <c r="G57" s="31"/>
      <c r="H57" s="31"/>
      <c r="I57" s="31"/>
      <c r="J57" s="58"/>
      <c r="K57" s="58"/>
      <c r="L57" s="32">
        <v>1</v>
      </c>
      <c r="M57" s="28">
        <v>1200</v>
      </c>
      <c r="N57" s="59"/>
    </row>
    <row r="58" spans="3:14" ht="13.5" customHeight="1">
      <c r="C58" s="40" t="s">
        <v>205</v>
      </c>
      <c r="D58" s="30" t="s">
        <v>250</v>
      </c>
      <c r="E58" s="30"/>
      <c r="F58" s="31"/>
      <c r="G58" s="31"/>
      <c r="H58" s="31"/>
      <c r="I58" s="31"/>
      <c r="J58" s="58"/>
      <c r="K58" s="58"/>
      <c r="L58" s="32">
        <v>8</v>
      </c>
      <c r="M58" s="28">
        <v>822</v>
      </c>
      <c r="N58" s="59"/>
    </row>
    <row r="59" spans="3:14" ht="13.5" customHeight="1">
      <c r="C59" s="40" t="s">
        <v>111</v>
      </c>
      <c r="D59" s="30" t="s">
        <v>250</v>
      </c>
      <c r="E59" s="30"/>
      <c r="F59" s="31"/>
      <c r="G59" s="31"/>
      <c r="H59" s="31"/>
      <c r="I59" s="31"/>
      <c r="J59" s="58"/>
      <c r="K59" s="58"/>
      <c r="L59" s="32">
        <v>10</v>
      </c>
      <c r="M59" s="28">
        <v>636</v>
      </c>
      <c r="N59" s="59"/>
    </row>
    <row r="60" spans="3:16" ht="13.5" customHeight="1">
      <c r="C60" s="40" t="s">
        <v>19</v>
      </c>
      <c r="D60" s="30" t="s">
        <v>250</v>
      </c>
      <c r="E60" s="30"/>
      <c r="F60" s="31"/>
      <c r="G60" s="31"/>
      <c r="H60" s="31"/>
      <c r="I60" s="31"/>
      <c r="J60" s="58"/>
      <c r="K60" s="58"/>
      <c r="L60" s="32">
        <v>5</v>
      </c>
      <c r="M60" s="28">
        <v>840</v>
      </c>
      <c r="N60" s="59"/>
      <c r="O60" s="25"/>
      <c r="P60" s="25"/>
    </row>
    <row r="61" spans="3:16" ht="13.5" customHeight="1">
      <c r="C61" s="40" t="s">
        <v>25</v>
      </c>
      <c r="D61" s="30" t="s">
        <v>250</v>
      </c>
      <c r="E61" s="30"/>
      <c r="F61" s="31"/>
      <c r="G61" s="31"/>
      <c r="H61" s="31"/>
      <c r="I61" s="31"/>
      <c r="J61" s="58"/>
      <c r="K61" s="58"/>
      <c r="L61" s="32">
        <v>2</v>
      </c>
      <c r="M61" s="28">
        <v>1104</v>
      </c>
      <c r="N61" s="59"/>
      <c r="O61" s="25"/>
      <c r="P61" s="25"/>
    </row>
    <row r="62" spans="3:14" ht="13.5" customHeight="1">
      <c r="C62" s="40"/>
      <c r="N62" s="21"/>
    </row>
    <row r="63" spans="3:16" ht="13.5" customHeight="1">
      <c r="C63" s="39" t="s">
        <v>13</v>
      </c>
      <c r="F63" s="20"/>
      <c r="G63" s="20"/>
      <c r="H63" s="20"/>
      <c r="I63" s="25"/>
      <c r="J63" s="25"/>
      <c r="L63" s="27" t="s">
        <v>14</v>
      </c>
      <c r="M63" s="27" t="s">
        <v>15</v>
      </c>
      <c r="N63" s="21"/>
      <c r="O63" s="25"/>
      <c r="P63" s="25"/>
    </row>
    <row r="64" spans="3:16" ht="13.5" customHeight="1">
      <c r="C64" s="40" t="s">
        <v>27</v>
      </c>
      <c r="D64" s="20" t="s">
        <v>306</v>
      </c>
      <c r="F64" s="20"/>
      <c r="G64" s="20"/>
      <c r="H64" s="20"/>
      <c r="I64" s="25"/>
      <c r="J64" s="25"/>
      <c r="K64" s="62"/>
      <c r="L64" s="28">
        <v>28</v>
      </c>
      <c r="M64" s="28">
        <v>354</v>
      </c>
      <c r="N64" s="21"/>
      <c r="O64" s="25"/>
      <c r="P64" s="25"/>
    </row>
    <row r="65" spans="3:16" ht="13.5" customHeight="1">
      <c r="C65" s="40" t="s">
        <v>123</v>
      </c>
      <c r="D65" s="20" t="s">
        <v>211</v>
      </c>
      <c r="F65" s="20"/>
      <c r="G65" s="20"/>
      <c r="H65" s="20"/>
      <c r="I65" s="25"/>
      <c r="J65" s="25"/>
      <c r="K65" s="62"/>
      <c r="L65" s="28">
        <v>3</v>
      </c>
      <c r="M65" s="28">
        <v>1020</v>
      </c>
      <c r="N65" s="21"/>
      <c r="O65" s="25"/>
      <c r="P65" s="25"/>
    </row>
    <row r="66" spans="3:16" ht="13.5" customHeight="1">
      <c r="C66" s="40" t="s">
        <v>123</v>
      </c>
      <c r="D66" s="20" t="s">
        <v>223</v>
      </c>
      <c r="F66" s="20"/>
      <c r="G66" s="20"/>
      <c r="H66" s="20"/>
      <c r="I66" s="25"/>
      <c r="J66" s="25"/>
      <c r="K66" s="62"/>
      <c r="L66" s="28">
        <v>25</v>
      </c>
      <c r="M66" s="28">
        <v>372</v>
      </c>
      <c r="N66" s="21"/>
      <c r="O66" s="25"/>
      <c r="P66" s="25"/>
    </row>
    <row r="67" spans="3:16" ht="13.5" customHeight="1">
      <c r="C67" s="40" t="s">
        <v>123</v>
      </c>
      <c r="D67" s="20" t="s">
        <v>260</v>
      </c>
      <c r="F67" s="20"/>
      <c r="G67" s="20"/>
      <c r="H67" s="20"/>
      <c r="I67" s="25"/>
      <c r="J67" s="25"/>
      <c r="K67" s="62"/>
      <c r="L67" s="28">
        <v>5</v>
      </c>
      <c r="M67" s="28">
        <v>840</v>
      </c>
      <c r="N67" s="21"/>
      <c r="O67" s="25"/>
      <c r="P67" s="25"/>
    </row>
    <row r="68" spans="3:16" ht="13.5" customHeight="1">
      <c r="C68" s="40" t="s">
        <v>251</v>
      </c>
      <c r="D68" s="20" t="s">
        <v>260</v>
      </c>
      <c r="F68" s="20"/>
      <c r="G68" s="20"/>
      <c r="H68" s="20"/>
      <c r="I68" s="25"/>
      <c r="J68" s="25"/>
      <c r="K68" s="62"/>
      <c r="L68" s="28">
        <v>3</v>
      </c>
      <c r="M68" s="28">
        <v>1020</v>
      </c>
      <c r="N68" s="21"/>
      <c r="O68" s="25"/>
      <c r="P68" s="25"/>
    </row>
    <row r="69" spans="3:16" ht="13.5" customHeight="1">
      <c r="C69" s="40" t="s">
        <v>251</v>
      </c>
      <c r="D69" s="20" t="s">
        <v>299</v>
      </c>
      <c r="F69" s="20"/>
      <c r="G69" s="20"/>
      <c r="H69" s="20"/>
      <c r="I69" s="25"/>
      <c r="J69" s="25"/>
      <c r="K69" s="62"/>
      <c r="L69" s="28">
        <v>11</v>
      </c>
      <c r="M69" s="28">
        <v>630</v>
      </c>
      <c r="N69" s="21"/>
      <c r="O69" s="25"/>
      <c r="P69" s="25"/>
    </row>
    <row r="70" spans="3:16" ht="13.5" customHeight="1">
      <c r="C70" s="40" t="s">
        <v>205</v>
      </c>
      <c r="D70" s="20" t="s">
        <v>306</v>
      </c>
      <c r="F70" s="20"/>
      <c r="G70" s="20"/>
      <c r="H70" s="20"/>
      <c r="I70" s="25"/>
      <c r="J70" s="25"/>
      <c r="K70" s="62"/>
      <c r="L70" s="28">
        <v>10</v>
      </c>
      <c r="M70" s="28">
        <v>636</v>
      </c>
      <c r="N70" s="21"/>
      <c r="O70" s="25"/>
      <c r="P70" s="25"/>
    </row>
    <row r="71" spans="3:16" ht="13.5" customHeight="1">
      <c r="C71" s="40" t="s">
        <v>111</v>
      </c>
      <c r="D71" s="20" t="s">
        <v>260</v>
      </c>
      <c r="F71" s="20"/>
      <c r="G71" s="20"/>
      <c r="H71" s="20"/>
      <c r="I71" s="25"/>
      <c r="J71" s="25"/>
      <c r="K71" s="62"/>
      <c r="L71" s="28">
        <v>17</v>
      </c>
      <c r="M71" s="28">
        <v>420</v>
      </c>
      <c r="N71" s="21"/>
      <c r="O71" s="25"/>
      <c r="P71" s="25"/>
    </row>
    <row r="72" spans="3:16" ht="13.5" customHeight="1">
      <c r="C72" s="40" t="s">
        <v>23</v>
      </c>
      <c r="D72" s="20" t="s">
        <v>306</v>
      </c>
      <c r="F72" s="20"/>
      <c r="G72" s="20"/>
      <c r="H72" s="20"/>
      <c r="I72" s="25"/>
      <c r="J72" s="25"/>
      <c r="K72" s="62"/>
      <c r="L72" s="28">
        <v>30</v>
      </c>
      <c r="M72" s="28">
        <v>342</v>
      </c>
      <c r="N72" s="21"/>
      <c r="O72" s="25"/>
      <c r="P72" s="25"/>
    </row>
    <row r="73" spans="3:16" ht="13.5" customHeight="1">
      <c r="C73" s="40" t="s">
        <v>23</v>
      </c>
      <c r="D73" s="20" t="s">
        <v>260</v>
      </c>
      <c r="F73" s="20"/>
      <c r="G73" s="20"/>
      <c r="H73" s="20"/>
      <c r="I73" s="25"/>
      <c r="J73" s="25"/>
      <c r="K73" s="62"/>
      <c r="L73" s="28">
        <v>25</v>
      </c>
      <c r="M73" s="28">
        <v>372</v>
      </c>
      <c r="N73" s="21"/>
      <c r="O73" s="25"/>
      <c r="P73" s="25"/>
    </row>
    <row r="74" spans="3:16" ht="13.5" customHeight="1">
      <c r="C74" s="40" t="s">
        <v>23</v>
      </c>
      <c r="D74" s="20" t="s">
        <v>299</v>
      </c>
      <c r="F74" s="20"/>
      <c r="G74" s="20"/>
      <c r="H74" s="20"/>
      <c r="I74" s="25"/>
      <c r="J74" s="25"/>
      <c r="K74" s="62"/>
      <c r="L74" s="28">
        <v>28</v>
      </c>
      <c r="M74" s="28">
        <v>354</v>
      </c>
      <c r="N74" s="21"/>
      <c r="O74" s="25"/>
      <c r="P74" s="25"/>
    </row>
    <row r="75" spans="3:16" ht="13.5" customHeight="1">
      <c r="C75" s="37" t="s">
        <v>124</v>
      </c>
      <c r="D75" s="20" t="s">
        <v>299</v>
      </c>
      <c r="F75" s="20"/>
      <c r="G75" s="20"/>
      <c r="H75" s="20"/>
      <c r="I75" s="25"/>
      <c r="J75" s="25"/>
      <c r="K75" s="62"/>
      <c r="L75" s="28">
        <v>7</v>
      </c>
      <c r="M75" s="28">
        <v>828</v>
      </c>
      <c r="N75" s="21"/>
      <c r="O75" s="25"/>
      <c r="P75" s="25"/>
    </row>
    <row r="76" spans="3:16" ht="13.5" customHeight="1">
      <c r="C76" s="41" t="s">
        <v>133</v>
      </c>
      <c r="D76" s="20" t="s">
        <v>306</v>
      </c>
      <c r="F76" s="20"/>
      <c r="G76" s="20"/>
      <c r="H76" s="20"/>
      <c r="I76" s="25"/>
      <c r="J76" s="25"/>
      <c r="K76" s="62"/>
      <c r="L76" s="28">
        <v>8</v>
      </c>
      <c r="M76" s="28">
        <v>822</v>
      </c>
      <c r="N76" s="21"/>
      <c r="O76" s="25"/>
      <c r="P76" s="25"/>
    </row>
    <row r="77" spans="3:16" ht="13.5" customHeight="1">
      <c r="C77" s="41" t="s">
        <v>133</v>
      </c>
      <c r="D77" s="20" t="s">
        <v>260</v>
      </c>
      <c r="F77" s="20"/>
      <c r="G77" s="20"/>
      <c r="H77" s="20"/>
      <c r="I77" s="25"/>
      <c r="J77" s="25"/>
      <c r="K77" s="62"/>
      <c r="L77" s="28">
        <v>13</v>
      </c>
      <c r="M77" s="28">
        <v>618</v>
      </c>
      <c r="N77" s="21"/>
      <c r="O77" s="25"/>
      <c r="P77" s="25"/>
    </row>
    <row r="78" spans="3:16" ht="13.5" customHeight="1">
      <c r="C78" s="41" t="s">
        <v>133</v>
      </c>
      <c r="D78" s="20" t="s">
        <v>299</v>
      </c>
      <c r="F78" s="20"/>
      <c r="G78" s="20"/>
      <c r="H78" s="20"/>
      <c r="I78" s="25"/>
      <c r="J78" s="25"/>
      <c r="K78" s="62"/>
      <c r="L78" s="28">
        <v>3</v>
      </c>
      <c r="M78" s="28">
        <v>1020</v>
      </c>
      <c r="N78" s="21"/>
      <c r="O78" s="25"/>
      <c r="P78" s="25"/>
    </row>
    <row r="79" spans="3:16" ht="13.5" customHeight="1">
      <c r="C79" s="41" t="s">
        <v>133</v>
      </c>
      <c r="D79" s="20" t="s">
        <v>310</v>
      </c>
      <c r="F79" s="20"/>
      <c r="G79" s="20"/>
      <c r="H79" s="20"/>
      <c r="I79" s="25"/>
      <c r="J79" s="25"/>
      <c r="K79" s="62"/>
      <c r="L79" s="28">
        <v>3</v>
      </c>
      <c r="M79" s="28">
        <v>1020</v>
      </c>
      <c r="N79" s="21"/>
      <c r="O79" s="25"/>
      <c r="P79" s="25"/>
    </row>
    <row r="80" spans="3:16" ht="13.5" customHeight="1">
      <c r="C80" s="41" t="s">
        <v>19</v>
      </c>
      <c r="D80" s="20" t="s">
        <v>260</v>
      </c>
      <c r="F80" s="20"/>
      <c r="G80" s="20"/>
      <c r="H80" s="20"/>
      <c r="I80" s="25"/>
      <c r="J80" s="25"/>
      <c r="K80" s="62"/>
      <c r="L80" s="28">
        <v>1</v>
      </c>
      <c r="M80" s="28">
        <v>1200</v>
      </c>
      <c r="N80" s="21"/>
      <c r="O80" s="25"/>
      <c r="P80" s="25"/>
    </row>
    <row r="81" spans="3:16" ht="13.5" customHeight="1">
      <c r="C81" s="41" t="s">
        <v>19</v>
      </c>
      <c r="D81" s="20" t="s">
        <v>299</v>
      </c>
      <c r="F81" s="20"/>
      <c r="G81" s="20"/>
      <c r="H81" s="20"/>
      <c r="I81" s="25"/>
      <c r="J81" s="25"/>
      <c r="K81" s="62"/>
      <c r="L81" s="28">
        <v>20</v>
      </c>
      <c r="M81" s="28">
        <v>402</v>
      </c>
      <c r="N81" s="21"/>
      <c r="O81" s="25"/>
      <c r="P81" s="25"/>
    </row>
    <row r="82" spans="3:16" ht="13.5" customHeight="1">
      <c r="C82" s="41" t="s">
        <v>30</v>
      </c>
      <c r="D82" s="20" t="s">
        <v>223</v>
      </c>
      <c r="F82" s="20"/>
      <c r="G82" s="20"/>
      <c r="H82" s="20"/>
      <c r="I82" s="25"/>
      <c r="J82" s="25"/>
      <c r="K82" s="62"/>
      <c r="L82" s="28">
        <v>3</v>
      </c>
      <c r="M82" s="28">
        <v>1020</v>
      </c>
      <c r="N82" s="21"/>
      <c r="O82" s="25"/>
      <c r="P82" s="25"/>
    </row>
    <row r="83" spans="3:16" ht="13.5" customHeight="1">
      <c r="C83" s="41" t="s">
        <v>30</v>
      </c>
      <c r="D83" s="20" t="s">
        <v>310</v>
      </c>
      <c r="F83" s="20"/>
      <c r="G83" s="20"/>
      <c r="H83" s="20"/>
      <c r="I83" s="25"/>
      <c r="J83" s="25"/>
      <c r="K83" s="62"/>
      <c r="L83" s="60" t="s">
        <v>311</v>
      </c>
      <c r="M83" s="28">
        <v>609</v>
      </c>
      <c r="N83" s="21"/>
      <c r="O83" s="25"/>
      <c r="P83" s="25"/>
    </row>
    <row r="84" spans="3:16" ht="13.5" customHeight="1">
      <c r="C84" s="41" t="s">
        <v>19</v>
      </c>
      <c r="D84" s="30" t="s">
        <v>315</v>
      </c>
      <c r="E84" s="30"/>
      <c r="F84" s="31"/>
      <c r="G84" s="31"/>
      <c r="H84" s="31"/>
      <c r="I84" s="31"/>
      <c r="J84" s="58"/>
      <c r="K84" s="58"/>
      <c r="L84" s="65">
        <v>29</v>
      </c>
      <c r="M84" s="33">
        <v>372.65</v>
      </c>
      <c r="N84" s="33"/>
      <c r="O84" s="25"/>
      <c r="P84" s="25"/>
    </row>
    <row r="85" spans="3:16" ht="13.5" customHeight="1">
      <c r="C85" s="35" t="s">
        <v>19</v>
      </c>
      <c r="D85" s="30" t="s">
        <v>347</v>
      </c>
      <c r="E85" s="30"/>
      <c r="F85" s="31"/>
      <c r="G85" s="31"/>
      <c r="H85" s="31"/>
      <c r="I85" s="31"/>
      <c r="J85" s="58"/>
      <c r="K85" s="58"/>
      <c r="L85" s="32">
        <v>31</v>
      </c>
      <c r="M85" s="33">
        <v>437.64</v>
      </c>
      <c r="N85" s="59"/>
      <c r="P85" s="25"/>
    </row>
    <row r="86" spans="3:16" ht="13.5" customHeight="1">
      <c r="C86" s="41" t="s">
        <v>21</v>
      </c>
      <c r="D86" s="20" t="s">
        <v>260</v>
      </c>
      <c r="F86" s="20"/>
      <c r="G86" s="20"/>
      <c r="H86" s="20"/>
      <c r="I86" s="25"/>
      <c r="J86" s="25"/>
      <c r="K86" s="62"/>
      <c r="L86" s="28">
        <v>32</v>
      </c>
      <c r="M86" s="28">
        <v>330</v>
      </c>
      <c r="N86" s="21"/>
      <c r="O86" s="25"/>
      <c r="P86" s="25"/>
    </row>
    <row r="87" spans="3:16" ht="13.5" customHeight="1">
      <c r="C87" s="41" t="s">
        <v>25</v>
      </c>
      <c r="D87" s="20" t="s">
        <v>211</v>
      </c>
      <c r="F87" s="20"/>
      <c r="G87" s="20"/>
      <c r="H87" s="20"/>
      <c r="I87" s="25"/>
      <c r="J87" s="25"/>
      <c r="K87" s="62"/>
      <c r="L87" s="28">
        <v>29</v>
      </c>
      <c r="M87" s="28">
        <v>348</v>
      </c>
      <c r="N87" s="21"/>
      <c r="O87" s="25"/>
      <c r="P87" s="25"/>
    </row>
    <row r="88" spans="3:16" ht="13.5" customHeight="1">
      <c r="C88" s="41" t="s">
        <v>25</v>
      </c>
      <c r="D88" s="20" t="s">
        <v>260</v>
      </c>
      <c r="F88" s="20"/>
      <c r="G88" s="20"/>
      <c r="H88" s="20"/>
      <c r="I88" s="25"/>
      <c r="J88" s="25"/>
      <c r="K88" s="62"/>
      <c r="L88" s="28">
        <v>22</v>
      </c>
      <c r="M88" s="28">
        <v>390</v>
      </c>
      <c r="N88" s="21"/>
      <c r="O88" s="25"/>
      <c r="P88" s="25"/>
    </row>
    <row r="91" spans="1:2" ht="13.5" customHeight="1">
      <c r="A91" s="30"/>
      <c r="B91" s="30"/>
    </row>
    <row r="92" spans="1:3" ht="13.5" customHeight="1">
      <c r="A92" s="30"/>
      <c r="B92" s="30"/>
      <c r="C92" s="64"/>
    </row>
    <row r="93" spans="1:2" ht="13.5" customHeight="1">
      <c r="A93" s="30"/>
      <c r="B93" s="30"/>
    </row>
    <row r="94" spans="1:2" ht="13.5" customHeight="1">
      <c r="A94" s="30"/>
      <c r="B94" s="30"/>
    </row>
    <row r="95" spans="1:2" ht="13.5" customHeight="1">
      <c r="A95" s="30"/>
      <c r="B95" s="30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scale="83" r:id="rId1"/>
  <headerFooter alignWithMargins="0">
    <oddHeader>&amp;C&amp;"Times New Roman,Bold"&amp;16 2001-2002 USFA Point Standings
Junior &amp;A</oddHeader>
    <oddFooter>&amp;L&amp;"Arial,Bold"* Permanent Resident
# Cadet&amp;"Arial,Regular"
Total = Best 4 plus International&amp;CPage &amp;P&amp;R&amp;"Arial,Bold"np = Did not earn points (including not competing)&amp;"Arial,Regular"
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20" customWidth="1"/>
    <col min="2" max="2" width="2.00390625" style="20" customWidth="1"/>
    <col min="3" max="3" width="23.00390625" style="41" customWidth="1"/>
    <col min="4" max="4" width="5.421875" style="20" customWidth="1"/>
    <col min="5" max="5" width="6.7109375" style="20" customWidth="1"/>
    <col min="6" max="7" width="5.7109375" style="21" customWidth="1"/>
    <col min="8" max="8" width="5.421875" style="21" customWidth="1"/>
    <col min="9" max="15" width="5.421875" style="26" customWidth="1"/>
    <col min="16" max="16" width="5.421875" style="21" customWidth="1"/>
    <col min="17" max="17" width="5.421875" style="26" customWidth="1"/>
    <col min="18" max="18" width="5.421875" style="21" hidden="1" customWidth="1"/>
    <col min="19" max="20" width="5.421875" style="26" customWidth="1"/>
    <col min="21" max="21" width="5.421875" style="21" hidden="1" customWidth="1"/>
    <col min="22" max="23" width="5.421875" style="26" customWidth="1"/>
    <col min="24" max="24" width="5.421875" style="21" hidden="1" customWidth="1"/>
    <col min="25" max="26" width="5.421875" style="26" customWidth="1"/>
    <col min="27" max="27" width="4.7109375" style="21" hidden="1" customWidth="1"/>
    <col min="28" max="31" width="5.28125" style="53" customWidth="1"/>
    <col min="32" max="32" width="9.140625" style="25" customWidth="1"/>
    <col min="33" max="58" width="9.140625" style="25" hidden="1" customWidth="1"/>
    <col min="59" max="16384" width="9.140625" style="25" customWidth="1"/>
  </cols>
  <sheetData>
    <row r="1" spans="1:31" s="15" customFormat="1" ht="12.75" customHeight="1">
      <c r="A1" s="10" t="s">
        <v>0</v>
      </c>
      <c r="B1" s="11"/>
      <c r="C1" s="34" t="s">
        <v>1</v>
      </c>
      <c r="D1" s="13" t="s">
        <v>2</v>
      </c>
      <c r="E1" s="13" t="s">
        <v>3</v>
      </c>
      <c r="F1" s="1" t="s">
        <v>4</v>
      </c>
      <c r="G1" s="14"/>
      <c r="H1" s="1" t="s">
        <v>320</v>
      </c>
      <c r="I1" s="14"/>
      <c r="J1" s="1" t="s">
        <v>178</v>
      </c>
      <c r="K1" s="14"/>
      <c r="L1" s="1" t="s">
        <v>229</v>
      </c>
      <c r="M1" s="14"/>
      <c r="N1" s="1" t="s">
        <v>261</v>
      </c>
      <c r="O1" s="14"/>
      <c r="P1" s="2" t="s">
        <v>216</v>
      </c>
      <c r="Q1" s="3"/>
      <c r="R1" s="6">
        <f>HLOOKUP(P1,'[2]Women''s Epée'!$H$1:$U$3,3,0)</f>
        <v>8</v>
      </c>
      <c r="S1" s="2" t="s">
        <v>228</v>
      </c>
      <c r="T1" s="3"/>
      <c r="U1" s="6">
        <f>HLOOKUP(S1,'[2]Women''s Epée'!$H$1:$U$3,3,0)</f>
        <v>10</v>
      </c>
      <c r="V1" s="2" t="s">
        <v>312</v>
      </c>
      <c r="W1" s="3"/>
      <c r="X1" s="6">
        <f>HLOOKUP(V1,'[2]Women''s Epée'!$H$1:$U$3,3,0)</f>
        <v>12</v>
      </c>
      <c r="Y1" s="2" t="s">
        <v>325</v>
      </c>
      <c r="Z1" s="3"/>
      <c r="AA1" s="6">
        <f>HLOOKUP(Y1,'[2]Women''s Epée'!$H$1:$U$3,3,0)</f>
        <v>14</v>
      </c>
      <c r="AB1" s="45" t="s">
        <v>5</v>
      </c>
      <c r="AC1" s="46"/>
      <c r="AD1" s="46"/>
      <c r="AE1" s="47"/>
    </row>
    <row r="2" spans="1:31" s="15" customFormat="1" ht="18.75" customHeight="1">
      <c r="A2" s="11"/>
      <c r="B2" s="11"/>
      <c r="C2" s="34"/>
      <c r="D2" s="12"/>
      <c r="E2" s="13"/>
      <c r="F2" s="29"/>
      <c r="G2" s="44" t="s">
        <v>6</v>
      </c>
      <c r="H2" s="1" t="s">
        <v>7</v>
      </c>
      <c r="I2" s="14" t="s">
        <v>321</v>
      </c>
      <c r="J2" s="1" t="s">
        <v>7</v>
      </c>
      <c r="K2" s="14" t="s">
        <v>322</v>
      </c>
      <c r="L2" s="1" t="s">
        <v>7</v>
      </c>
      <c r="M2" s="14" t="s">
        <v>323</v>
      </c>
      <c r="N2" s="1" t="s">
        <v>7</v>
      </c>
      <c r="O2" s="14" t="s">
        <v>324</v>
      </c>
      <c r="P2" s="2" t="str">
        <f ca="1">INDIRECT("'[SENIOR.XLS]Women''s Epée'!R2C"&amp;R1,FALSE)</f>
        <v>Z1</v>
      </c>
      <c r="Q2" s="3"/>
      <c r="R2" s="2"/>
      <c r="S2" s="2" t="str">
        <f ca="1">INDIRECT("'[SENIOR.XLS]Women''s Epée'!R2C"&amp;U1,FALSE)</f>
        <v>Z1</v>
      </c>
      <c r="T2" s="3"/>
      <c r="U2" s="2"/>
      <c r="V2" s="2" t="str">
        <f ca="1">INDIRECT("'[SENIOR.XLS]Women''s Epée'!R2C"&amp;X1,FALSE)</f>
        <v>Z1</v>
      </c>
      <c r="W2" s="3"/>
      <c r="X2" s="2"/>
      <c r="Y2" s="2" t="str">
        <f ca="1">INDIRECT("'[SENIOR.XLS]Women''s Epée'!R2C"&amp;AA1,FALSE)</f>
        <v>H</v>
      </c>
      <c r="Z2" s="3"/>
      <c r="AA2" s="2"/>
      <c r="AB2" s="48" t="s">
        <v>5</v>
      </c>
      <c r="AC2" s="46"/>
      <c r="AD2" s="46"/>
      <c r="AE2" s="47"/>
    </row>
    <row r="3" spans="1:31" s="15" customFormat="1" ht="13.5" customHeight="1" hidden="1">
      <c r="A3" s="11"/>
      <c r="B3" s="11"/>
      <c r="C3" s="34"/>
      <c r="D3" s="12"/>
      <c r="E3" s="12"/>
      <c r="F3" s="16"/>
      <c r="G3" s="17"/>
      <c r="H3" s="17">
        <f>COLUMN()</f>
        <v>8</v>
      </c>
      <c r="I3" s="18">
        <f>HLOOKUP(H2,PointTableHeader,2,FALSE)</f>
        <v>8</v>
      </c>
      <c r="J3" s="17">
        <f>COLUMN()</f>
        <v>10</v>
      </c>
      <c r="K3" s="18">
        <f>HLOOKUP(J2,PointTableHeader,2,FALSE)</f>
        <v>8</v>
      </c>
      <c r="L3" s="17">
        <f>COLUMN()</f>
        <v>12</v>
      </c>
      <c r="M3" s="18">
        <f>HLOOKUP(L2,PointTableHeader,2,FALSE)</f>
        <v>8</v>
      </c>
      <c r="N3" s="17">
        <f>COLUMN()</f>
        <v>14</v>
      </c>
      <c r="O3" s="18">
        <f>HLOOKUP(N2,PointTableHeader,2,FALSE)</f>
        <v>8</v>
      </c>
      <c r="P3" s="7">
        <f>COLUMN()</f>
        <v>16</v>
      </c>
      <c r="Q3" s="9">
        <f>HLOOKUP(P2,PointTableHeader,2,FALSE)</f>
        <v>19</v>
      </c>
      <c r="R3" s="8"/>
      <c r="S3" s="7">
        <f>COLUMN()</f>
        <v>19</v>
      </c>
      <c r="T3" s="9">
        <f>HLOOKUP(S2,PointTableHeader,2,FALSE)</f>
        <v>19</v>
      </c>
      <c r="U3" s="8"/>
      <c r="V3" s="7">
        <f>COLUMN()</f>
        <v>22</v>
      </c>
      <c r="W3" s="9">
        <f>HLOOKUP(V2,PointTableHeader,2,FALSE)</f>
        <v>19</v>
      </c>
      <c r="X3" s="8"/>
      <c r="Y3" s="7">
        <f>COLUMN()</f>
        <v>25</v>
      </c>
      <c r="Z3" s="9">
        <f>HLOOKUP(Y2,PointTableHeader,2,FALSE)</f>
        <v>10</v>
      </c>
      <c r="AA3" s="8"/>
      <c r="AB3" s="49">
        <f>COLUMN()</f>
        <v>28</v>
      </c>
      <c r="AC3" s="50"/>
      <c r="AD3" s="50"/>
      <c r="AE3" s="51"/>
    </row>
    <row r="4" spans="1:58" ht="13.5" customHeight="1">
      <c r="A4" s="19" t="str">
        <f aca="true" t="shared" si="0" ref="A4:A46">IF(E4=0,"",IF(E4=E3,A3,ROW()-3&amp;IF(E4=E5,"T","")))</f>
        <v>1</v>
      </c>
      <c r="B4" s="19" t="str">
        <f>IF(D4&gt;=CadetCutoff,"#","")</f>
        <v>#</v>
      </c>
      <c r="C4" s="37" t="s">
        <v>38</v>
      </c>
      <c r="D4" s="25">
        <v>1985</v>
      </c>
      <c r="E4" s="21">
        <f>ROUND(F4+IF('[2]Men''s Epée'!$A$3=1,G4,0)+LARGE($AG4:$AR4,1)+LARGE($AG4:$AR4,2)+LARGE($AG4:$AR4,3)+LARGE($AG4:$AR4,4),0)</f>
        <v>4043</v>
      </c>
      <c r="F4" s="22"/>
      <c r="G4" s="23">
        <v>1866</v>
      </c>
      <c r="H4" s="23">
        <v>3</v>
      </c>
      <c r="I4" s="24">
        <f>IF(OR('[2]Men''s Epée'!$A$3=1,'Men''s Epée'!$AG$3=TRUE),IF(OR(H4&gt;=33,ISNUMBER(H4)=FALSE),0,VLOOKUP(H4,PointTable,I$3,TRUE)),0)</f>
        <v>510</v>
      </c>
      <c r="J4" s="23">
        <v>8</v>
      </c>
      <c r="K4" s="24">
        <f>IF(OR('[2]Men''s Epée'!$A$3=1,'Men''s Epée'!$AH$3=TRUE),IF(OR(J4&gt;=33,ISNUMBER(J4)=FALSE),0,VLOOKUP(J4,PointTable,K$3,TRUE)),0)</f>
        <v>411</v>
      </c>
      <c r="L4" s="23">
        <v>2</v>
      </c>
      <c r="M4" s="24">
        <f>IF(OR('[2]Men''s Epée'!$A$3=1,'Men''s Epée'!$AI$3=TRUE),IF(OR(L4&gt;=33,ISNUMBER(L4)=FALSE),0,VLOOKUP(L4,PointTable,M$3,TRUE)),0)</f>
        <v>552</v>
      </c>
      <c r="N4" s="23" t="s">
        <v>8</v>
      </c>
      <c r="O4" s="24">
        <f>IF(OR('[2]Men''s Epée'!$A$3=1,'Men''s Epée'!$AJ$3=TRUE),IF(OR(N4&gt;=33,ISNUMBER(N4)=FALSE),0,VLOOKUP(N4,PointTable,O$3,TRUE)),0)</f>
        <v>0</v>
      </c>
      <c r="P4" s="4">
        <f>IF(ISERROR(R4),"np",R4)</f>
        <v>11</v>
      </c>
      <c r="Q4" s="5">
        <f>IF(OR('[2]Men's Epée'!$A$3=1,'[2]Men's Epée'!$U$3=TRUE),IF(OR(P4&gt;='Men''s Epée'!$A$3,ISNUMBER(P4)=FALSE),0,VLOOKUP(P4,PointTable,Q$3,TRUE)),0)</f>
        <v>590</v>
      </c>
      <c r="R4" s="4">
        <f>VLOOKUP($C4,'[2]Women''s Epée'!$C$4:$U$101,R$1-2,FALSE)</f>
        <v>11</v>
      </c>
      <c r="S4" s="4">
        <f aca="true" t="shared" si="1" ref="S4:S35">IF(ISERROR(U4),"np",U4)</f>
        <v>13</v>
      </c>
      <c r="T4" s="5">
        <f>IF(OR('[2]Men's Epée'!$A$3=1,'[2]Men's Epée'!$V$3=TRUE),IF(OR(S4&gt;='Men''s Epée'!$A$3,ISNUMBER(S4)=FALSE),0,VLOOKUP(S4,PointTable,T$3,TRUE)),0)</f>
        <v>525</v>
      </c>
      <c r="U4" s="4">
        <f>VLOOKUP($C4,'[2]Women''s Epée'!$C$4:$U$101,U$1-2,FALSE)</f>
        <v>13</v>
      </c>
      <c r="V4" s="4" t="str">
        <f aca="true" t="shared" si="2" ref="V4:V35">IF(ISERROR(X4),"np",X4)</f>
        <v>np</v>
      </c>
      <c r="W4" s="5">
        <f>IF(OR('[2]Men's Epée'!$A$3=1,'[2]Men's Epée'!$W$3=TRUE),IF(OR(V4&gt;='Men''s Epée'!$A$3,ISNUMBER(V4)=FALSE),0,VLOOKUP(V4,PointTable,W$3,TRUE)),0)</f>
        <v>0</v>
      </c>
      <c r="X4" s="4" t="str">
        <f>VLOOKUP($C4,'[2]Women''s Epée'!$C$4:$U$101,X$1-2,FALSE)</f>
        <v>np</v>
      </c>
      <c r="Y4" s="4">
        <f aca="true" t="shared" si="3" ref="Y4:Y35">IF(ISERROR(AA4),"np",AA4)</f>
        <v>19.5</v>
      </c>
      <c r="Z4" s="5">
        <f>IF(OR(Y4&gt;='Men''s Epée'!$A$3,ISNUMBER(Y4)=FALSE),0,VLOOKUP(Y4,PointTable,Z$3,TRUE))</f>
        <v>345</v>
      </c>
      <c r="AA4" s="4">
        <f>VLOOKUP($C4,'[2]Women''s Epée'!$C$4:$U$101,AA$1-2,FALSE)</f>
        <v>19.5</v>
      </c>
      <c r="AB4" s="52"/>
      <c r="AE4" s="54"/>
      <c r="AG4" s="25">
        <f aca="true" t="shared" si="4" ref="AG4:AG27">I4</f>
        <v>510</v>
      </c>
      <c r="AH4" s="25">
        <f aca="true" t="shared" si="5" ref="AH4:AH27">K4</f>
        <v>411</v>
      </c>
      <c r="AI4" s="25">
        <f aca="true" t="shared" si="6" ref="AI4:AI27">M4</f>
        <v>552</v>
      </c>
      <c r="AJ4" s="25">
        <f aca="true" t="shared" si="7" ref="AJ4:AJ27">O4</f>
        <v>0</v>
      </c>
      <c r="AK4" s="25">
        <f aca="true" t="shared" si="8" ref="AK4:AK27">Q4</f>
        <v>590</v>
      </c>
      <c r="AL4" s="25">
        <f aca="true" t="shared" si="9" ref="AL4:AL27">T4</f>
        <v>525</v>
      </c>
      <c r="AM4" s="25">
        <f aca="true" t="shared" si="10" ref="AM4:AM27">W4</f>
        <v>0</v>
      </c>
      <c r="AN4" s="25">
        <f aca="true" t="shared" si="11" ref="AN4:AN27">Z4</f>
        <v>345</v>
      </c>
      <c r="AO4" s="25">
        <f>IF(OR('[2]Men''s Epée'!$A$3=1,AB4&gt;0),ABS(AB4),0)</f>
        <v>0</v>
      </c>
      <c r="AP4" s="25">
        <f>IF(OR('[2]Men''s Epée'!$A$3=1,AC4&gt;0),ABS(AC4),0)</f>
        <v>0</v>
      </c>
      <c r="AQ4" s="25">
        <f>IF(OR('[2]Men''s Epée'!$A$3=1,AD4&gt;0),ABS(AD4),0)</f>
        <v>0</v>
      </c>
      <c r="AR4" s="25">
        <f>IF(OR('[2]Men''s Epée'!$A$3=1,AE4&gt;0),ABS(AE4),0)</f>
        <v>0</v>
      </c>
      <c r="AT4" s="25">
        <f>IF('Men''s Epée'!AG$3=TRUE,I4,0)</f>
        <v>510</v>
      </c>
      <c r="AU4" s="25">
        <f>IF('Men''s Epée'!AH$3=TRUE,K4,0)</f>
        <v>0</v>
      </c>
      <c r="AV4" s="25">
        <f>IF('Men''s Epée'!AI$3=TRUE,M4,0)</f>
        <v>0</v>
      </c>
      <c r="AW4" s="25">
        <f>IF('Men''s Epée'!AJ$3=TRUE,O4,0)</f>
        <v>0</v>
      </c>
      <c r="AX4" s="25">
        <f>IF('[2]Men''s Epée'!$U$3=TRUE,Q4,0)</f>
        <v>0</v>
      </c>
      <c r="AY4" s="25">
        <f>IF('[2]Men''s Epée'!$V$3=TRUE,T4,0)</f>
        <v>0</v>
      </c>
      <c r="AZ4" s="25">
        <f>IF('[2]Men''s Epée'!$W$3=TRUE,W4,0)</f>
        <v>0</v>
      </c>
      <c r="BA4" s="25">
        <f>Z4</f>
        <v>345</v>
      </c>
      <c r="BB4" s="55">
        <f>MAX(AB4,0)</f>
        <v>0</v>
      </c>
      <c r="BC4" s="55">
        <f>MAX(AC4,0)</f>
        <v>0</v>
      </c>
      <c r="BD4" s="55">
        <f>MAX(AD4,0)</f>
        <v>0</v>
      </c>
      <c r="BE4" s="55">
        <f>MAX(AE4,0)</f>
        <v>0</v>
      </c>
      <c r="BF4" s="25">
        <f>F4+LARGE(AT4:BE4,1)+LARGE(AT4:BE4,2)+LARGE(AT4:BE4,3)+LARGE(AT4:BE4,4)</f>
        <v>855</v>
      </c>
    </row>
    <row r="5" spans="1:58" ht="13.5" customHeight="1">
      <c r="A5" s="19" t="str">
        <f t="shared" si="0"/>
        <v>2</v>
      </c>
      <c r="B5" s="19">
        <f aca="true" t="shared" si="12" ref="B5:B27">IF(D5&gt;=CadetCutoff,"#","")</f>
      </c>
      <c r="C5" s="37" t="s">
        <v>207</v>
      </c>
      <c r="D5" s="25">
        <v>1984</v>
      </c>
      <c r="E5" s="21">
        <f>ROUND(F5+IF('[2]Men''s Epée'!$A$3=1,G5,0)+LARGE($AG5:$AR5,1)+LARGE($AG5:$AR5,2)+LARGE($AG5:$AR5,3)+LARGE($AG5:$AR5,4),0)</f>
        <v>3979</v>
      </c>
      <c r="F5" s="22"/>
      <c r="G5" s="23">
        <v>612</v>
      </c>
      <c r="H5" s="23">
        <v>1</v>
      </c>
      <c r="I5" s="24">
        <f>IF(OR('[2]Men''s Epée'!$A$3=1,'Men''s Epée'!$AG$3=TRUE),IF(OR(H5&gt;=33,ISNUMBER(H5)=FALSE),0,VLOOKUP(H5,PointTable,I$3,TRUE)),0)</f>
        <v>600</v>
      </c>
      <c r="J5" s="23">
        <v>3</v>
      </c>
      <c r="K5" s="24">
        <f>IF(OR('[2]Men''s Epée'!$A$3=1,'Men''s Epée'!$AH$3=TRUE),IF(OR(J5&gt;=33,ISNUMBER(J5)=FALSE),0,VLOOKUP(J5,PointTable,K$3,TRUE)),0)</f>
        <v>510</v>
      </c>
      <c r="L5" s="23">
        <v>1</v>
      </c>
      <c r="M5" s="24">
        <f>IF(OR('[2]Men''s Epée'!$A$3=1,'Men''s Epée'!$AI$3=TRUE),IF(OR(L5&gt;=33,ISNUMBER(L5)=FALSE),0,VLOOKUP(L5,PointTable,M$3,TRUE)),0)</f>
        <v>600</v>
      </c>
      <c r="N5" s="23" t="s">
        <v>8</v>
      </c>
      <c r="O5" s="24">
        <f>IF(OR('[2]Men''s Epée'!$A$3=1,'Men''s Epée'!$AJ$3=TRUE),IF(OR(N5&gt;=33,ISNUMBER(N5)=FALSE),0,VLOOKUP(N5,PointTable,O$3,TRUE)),0)</f>
        <v>0</v>
      </c>
      <c r="P5" s="4">
        <f aca="true" t="shared" si="13" ref="P5:P27">IF(ISERROR(R5),"np",R5)</f>
        <v>8</v>
      </c>
      <c r="Q5" s="5">
        <f>IF(OR('[2]Men's Epée'!$A$3=1,'[2]Men's Epée'!$U$3=TRUE),IF(OR(P5&gt;='Men''s Epée'!$A$3,ISNUMBER(P5)=FALSE),0,VLOOKUP(P5,PointTable,Q$3,TRUE)),0)</f>
        <v>695</v>
      </c>
      <c r="R5" s="4">
        <f>VLOOKUP($C5,'[2]Women''s Epée'!$C$4:$U$101,R$1-2,FALSE)</f>
        <v>8</v>
      </c>
      <c r="S5" s="4">
        <f t="shared" si="1"/>
        <v>10</v>
      </c>
      <c r="T5" s="5">
        <f>IF(OR('[2]Men's Epée'!$A$3=1,'[2]Men's Epée'!$V$3=TRUE),IF(OR(S5&gt;='Men''s Epée'!$A$3,ISNUMBER(S5)=FALSE),0,VLOOKUP(S5,PointTable,T$3,TRUE)),0)</f>
        <v>605</v>
      </c>
      <c r="U5" s="4">
        <f>VLOOKUP($C5,'[2]Women''s Epée'!$C$4:$U$101,U$1-2,FALSE)</f>
        <v>10</v>
      </c>
      <c r="V5" s="4">
        <f t="shared" si="2"/>
        <v>1</v>
      </c>
      <c r="W5" s="5">
        <f>IF(OR('[2]Men's Epée'!$A$3=1,'[2]Men's Epée'!$W$3=TRUE),IF(OR(V5&gt;='Men''s Epée'!$A$3,ISNUMBER(V5)=FALSE),0,VLOOKUP(V5,PointTable,W$3,TRUE)),0)</f>
        <v>1000</v>
      </c>
      <c r="X5" s="4">
        <f>VLOOKUP($C5,'[2]Women''s Epée'!$C$4:$U$101,X$1-2,FALSE)</f>
        <v>1</v>
      </c>
      <c r="Y5" s="4">
        <f t="shared" si="3"/>
        <v>3</v>
      </c>
      <c r="Z5" s="5">
        <f>IF(OR(Y5&gt;='Men''s Epée'!$A$3,ISNUMBER(Y5)=FALSE),0,VLOOKUP(Y5,PointTable,Z$3,TRUE))</f>
        <v>850</v>
      </c>
      <c r="AA5" s="4">
        <f>VLOOKUP($C5,'[2]Women''s Epée'!$C$4:$U$101,AA$1-2,FALSE)</f>
        <v>3</v>
      </c>
      <c r="AB5" s="52">
        <v>-822</v>
      </c>
      <c r="AC5" s="53">
        <v>-561.28</v>
      </c>
      <c r="AE5" s="54"/>
      <c r="AG5" s="25">
        <f t="shared" si="4"/>
        <v>600</v>
      </c>
      <c r="AH5" s="25">
        <f t="shared" si="5"/>
        <v>510</v>
      </c>
      <c r="AI5" s="25">
        <f t="shared" si="6"/>
        <v>600</v>
      </c>
      <c r="AJ5" s="25">
        <f t="shared" si="7"/>
        <v>0</v>
      </c>
      <c r="AK5" s="25">
        <f t="shared" si="8"/>
        <v>695</v>
      </c>
      <c r="AL5" s="25">
        <f t="shared" si="9"/>
        <v>605</v>
      </c>
      <c r="AM5" s="25">
        <f t="shared" si="10"/>
        <v>1000</v>
      </c>
      <c r="AN5" s="25">
        <f t="shared" si="11"/>
        <v>850</v>
      </c>
      <c r="AO5" s="25">
        <f>IF(OR('[2]Men''s Epée'!$A$3=1,AB5&gt;0),ABS(AB5),0)</f>
        <v>822</v>
      </c>
      <c r="AP5" s="25">
        <f>IF(OR('[2]Men''s Epée'!$A$3=1,AC5&gt;0),ABS(AC5),0)</f>
        <v>561.28</v>
      </c>
      <c r="AQ5" s="25">
        <f>IF(OR('[2]Men''s Epée'!$A$3=1,AD5&gt;0),ABS(AD5),0)</f>
        <v>0</v>
      </c>
      <c r="AR5" s="25">
        <f>IF(OR('[2]Men''s Epée'!$A$3=1,AE5&gt;0),ABS(AE5),0)</f>
        <v>0</v>
      </c>
      <c r="AT5" s="25">
        <f>IF('Men''s Epée'!AG$3=TRUE,I5,0)</f>
        <v>600</v>
      </c>
      <c r="AU5" s="25">
        <f>IF('Men''s Epée'!AH$3=TRUE,K5,0)</f>
        <v>0</v>
      </c>
      <c r="AV5" s="25">
        <f>IF('Men''s Epée'!AI$3=TRUE,M5,0)</f>
        <v>0</v>
      </c>
      <c r="AW5" s="25">
        <f>IF('Men''s Epée'!AJ$3=TRUE,O5,0)</f>
        <v>0</v>
      </c>
      <c r="AX5" s="25">
        <f>IF('[2]Men''s Epée'!$U$3=TRUE,Q5,0)</f>
        <v>0</v>
      </c>
      <c r="AY5" s="25">
        <f>IF('[2]Men''s Epée'!$V$3=TRUE,T5,0)</f>
        <v>0</v>
      </c>
      <c r="AZ5" s="25">
        <f>IF('[2]Men''s Epée'!$W$3=TRUE,W5,0)</f>
        <v>0</v>
      </c>
      <c r="BA5" s="25">
        <f aca="true" t="shared" si="14" ref="BA5:BA27">Z5</f>
        <v>850</v>
      </c>
      <c r="BB5" s="55">
        <f aca="true" t="shared" si="15" ref="BB5:BB27">MAX(AB5,0)</f>
        <v>0</v>
      </c>
      <c r="BC5" s="55">
        <f aca="true" t="shared" si="16" ref="BC5:BC27">MAX(AC5,0)</f>
        <v>0</v>
      </c>
      <c r="BD5" s="55">
        <f aca="true" t="shared" si="17" ref="BD5:BD27">MAX(AD5,0)</f>
        <v>0</v>
      </c>
      <c r="BE5" s="55">
        <f aca="true" t="shared" si="18" ref="BE5:BE27">MAX(AE5,0)</f>
        <v>0</v>
      </c>
      <c r="BF5" s="25">
        <f aca="true" t="shared" si="19" ref="BF5:BF27">F5+LARGE(AT5:BE5,1)+LARGE(AT5:BE5,2)+LARGE(AT5:BE5,3)+LARGE(AT5:BE5,4)</f>
        <v>1450</v>
      </c>
    </row>
    <row r="6" spans="1:58" ht="13.5" customHeight="1">
      <c r="A6" s="19" t="str">
        <f t="shared" si="0"/>
        <v>3</v>
      </c>
      <c r="B6" s="19">
        <f>IF(D6&gt;=CadetCutoff,"#","")</f>
      </c>
      <c r="C6" s="37" t="s">
        <v>33</v>
      </c>
      <c r="D6" s="25">
        <v>1984</v>
      </c>
      <c r="E6" s="21">
        <f>ROUND(F6+IF('[2]Men''s Epée'!$A$3=1,G6,0)+LARGE($AG6:$AR6,1)+LARGE($AG6:$AR6,2)+LARGE($AG6:$AR6,3)+LARGE($AG6:$AR6,4),0)</f>
        <v>2610</v>
      </c>
      <c r="F6" s="22"/>
      <c r="G6" s="23">
        <v>348</v>
      </c>
      <c r="H6" s="23">
        <v>8</v>
      </c>
      <c r="I6" s="24">
        <f>IF(OR('[2]Men''s Epée'!$A$3=1,'Men''s Epée'!$AG$3=TRUE),IF(OR(H6&gt;=33,ISNUMBER(H6)=FALSE),0,VLOOKUP(H6,PointTable,I$3,TRUE)),0)</f>
        <v>411</v>
      </c>
      <c r="J6" s="23">
        <v>19</v>
      </c>
      <c r="K6" s="24">
        <f>IF(OR('[2]Men''s Epée'!$A$3=1,'Men''s Epée'!$AH$3=TRUE),IF(OR(J6&gt;=33,ISNUMBER(J6)=FALSE),0,VLOOKUP(J6,PointTable,K$3,TRUE)),0)</f>
        <v>208</v>
      </c>
      <c r="L6" s="23">
        <v>23</v>
      </c>
      <c r="M6" s="24">
        <f>IF(OR('[2]Men''s Epée'!$A$3=1,'Men''s Epée'!$AI$3=TRUE),IF(OR(L6&gt;=33,ISNUMBER(L6)=FALSE),0,VLOOKUP(L6,PointTable,M$3,TRUE)),0)</f>
        <v>204</v>
      </c>
      <c r="N6" s="23">
        <v>2</v>
      </c>
      <c r="O6" s="24">
        <f>IF(OR('[2]Men''s Epée'!$A$3=1,'Men''s Epée'!$AJ$3=TRUE),IF(OR(N6&gt;=33,ISNUMBER(N6)=FALSE),0,VLOOKUP(N6,PointTable,O$3,TRUE)),0)</f>
        <v>552</v>
      </c>
      <c r="P6" s="4">
        <f t="shared" si="13"/>
        <v>16</v>
      </c>
      <c r="Q6" s="5">
        <f>IF(OR('[2]Men's Epée'!$A$3=1,'[2]Men's Epée'!$U$3=TRUE),IF(OR(P6&gt;='Men''s Epée'!$A$3,ISNUMBER(P6)=FALSE),0,VLOOKUP(P6,PointTable,Q$3,TRUE)),0)</f>
        <v>480</v>
      </c>
      <c r="R6" s="4">
        <f>VLOOKUP($C6,'[2]Women''s Epée'!$C$4:$U$101,R$1-2,FALSE)</f>
        <v>16</v>
      </c>
      <c r="S6" s="4">
        <f t="shared" si="1"/>
        <v>15</v>
      </c>
      <c r="T6" s="5">
        <f>IF(OR('[2]Men's Epée'!$A$3=1,'[2]Men's Epée'!$V$3=TRUE),IF(OR(S6&gt;='Men''s Epée'!$A$3,ISNUMBER(S6)=FALSE),0,VLOOKUP(S6,PointTable,T$3,TRUE)),0)</f>
        <v>495</v>
      </c>
      <c r="U6" s="4">
        <f>VLOOKUP($C6,'[2]Women''s Epée'!$C$4:$U$101,U$1-2,FALSE)</f>
        <v>15</v>
      </c>
      <c r="V6" s="4">
        <f t="shared" si="2"/>
        <v>6</v>
      </c>
      <c r="W6" s="5">
        <f>IF(OR('[2]Men's Epée'!$A$3=1,'[2]Men's Epée'!$W$3=TRUE),IF(OR(V6&gt;='Men''s Epée'!$A$3,ISNUMBER(V6)=FALSE),0,VLOOKUP(V6,PointTable,W$3,TRUE)),0)</f>
        <v>735</v>
      </c>
      <c r="X6" s="4">
        <f>VLOOKUP($C6,'[2]Women''s Epée'!$C$4:$U$101,X$1-2,FALSE)</f>
        <v>6</v>
      </c>
      <c r="Y6" s="4">
        <f t="shared" si="3"/>
        <v>31</v>
      </c>
      <c r="Z6" s="5">
        <f>IF(OR(Y6&gt;='Men''s Epée'!$A$3,ISNUMBER(Y6)=FALSE),0,VLOOKUP(Y6,PointTable,Z$3,TRUE))</f>
        <v>277</v>
      </c>
      <c r="AA6" s="4">
        <f>VLOOKUP($C6,'[2]Women''s Epée'!$C$4:$U$101,AA$1-2,FALSE)</f>
        <v>31</v>
      </c>
      <c r="AB6" s="52"/>
      <c r="AE6" s="54"/>
      <c r="AG6" s="25">
        <f t="shared" si="4"/>
        <v>411</v>
      </c>
      <c r="AH6" s="25">
        <f t="shared" si="5"/>
        <v>208</v>
      </c>
      <c r="AI6" s="25">
        <f t="shared" si="6"/>
        <v>204</v>
      </c>
      <c r="AJ6" s="25">
        <f t="shared" si="7"/>
        <v>552</v>
      </c>
      <c r="AK6" s="25">
        <f t="shared" si="8"/>
        <v>480</v>
      </c>
      <c r="AL6" s="25">
        <f t="shared" si="9"/>
        <v>495</v>
      </c>
      <c r="AM6" s="25">
        <f t="shared" si="10"/>
        <v>735</v>
      </c>
      <c r="AN6" s="25">
        <f t="shared" si="11"/>
        <v>277</v>
      </c>
      <c r="AO6" s="25">
        <f>IF(OR('[2]Men''s Epée'!$A$3=1,AB6&gt;0),ABS(AB6),0)</f>
        <v>0</v>
      </c>
      <c r="AP6" s="25">
        <f>IF(OR('[2]Men''s Epée'!$A$3=1,AC6&gt;0),ABS(AC6),0)</f>
        <v>0</v>
      </c>
      <c r="AQ6" s="25">
        <f>IF(OR('[2]Men''s Epée'!$A$3=1,AD6&gt;0),ABS(AD6),0)</f>
        <v>0</v>
      </c>
      <c r="AR6" s="25">
        <f>IF(OR('[2]Men''s Epée'!$A$3=1,AE6&gt;0),ABS(AE6),0)</f>
        <v>0</v>
      </c>
      <c r="AT6" s="25">
        <f>IF('Men''s Epée'!AG$3=TRUE,I6,0)</f>
        <v>411</v>
      </c>
      <c r="AU6" s="25">
        <f>IF('Men''s Epée'!AH$3=TRUE,K6,0)</f>
        <v>0</v>
      </c>
      <c r="AV6" s="25">
        <f>IF('Men''s Epée'!AI$3=TRUE,M6,0)</f>
        <v>0</v>
      </c>
      <c r="AW6" s="25">
        <f>IF('Men''s Epée'!AJ$3=TRUE,O6,0)</f>
        <v>0</v>
      </c>
      <c r="AX6" s="25">
        <f>IF('[2]Men''s Epée'!$U$3=TRUE,Q6,0)</f>
        <v>0</v>
      </c>
      <c r="AY6" s="25">
        <f>IF('[2]Men''s Epée'!$V$3=TRUE,T6,0)</f>
        <v>0</v>
      </c>
      <c r="AZ6" s="25">
        <f>IF('[2]Men''s Epée'!$W$3=TRUE,W6,0)</f>
        <v>0</v>
      </c>
      <c r="BA6" s="25">
        <f t="shared" si="14"/>
        <v>277</v>
      </c>
      <c r="BB6" s="55">
        <f t="shared" si="15"/>
        <v>0</v>
      </c>
      <c r="BC6" s="55">
        <f t="shared" si="16"/>
        <v>0</v>
      </c>
      <c r="BD6" s="55">
        <f t="shared" si="17"/>
        <v>0</v>
      </c>
      <c r="BE6" s="55">
        <f t="shared" si="18"/>
        <v>0</v>
      </c>
      <c r="BF6" s="25">
        <f t="shared" si="19"/>
        <v>688</v>
      </c>
    </row>
    <row r="7" spans="1:58" ht="13.5" customHeight="1">
      <c r="A7" s="19" t="str">
        <f t="shared" si="0"/>
        <v>4</v>
      </c>
      <c r="B7" s="19">
        <f t="shared" si="12"/>
      </c>
      <c r="C7" s="37" t="s">
        <v>32</v>
      </c>
      <c r="D7" s="25">
        <v>1982</v>
      </c>
      <c r="E7" s="21">
        <f>ROUND(F7+IF('[2]Men''s Epée'!$A$3=1,G7,0)+LARGE($AG7:$AR7,1)+LARGE($AG7:$AR7,2)+LARGE($AG7:$AR7,3)+LARGE($AG7:$AR7,4),0)</f>
        <v>2358</v>
      </c>
      <c r="F7" s="22"/>
      <c r="G7" s="23"/>
      <c r="H7" s="23">
        <v>3</v>
      </c>
      <c r="I7" s="24">
        <f>IF(OR('[2]Men''s Epée'!$A$3=1,'Men''s Epée'!$AG$3=TRUE),IF(OR(H7&gt;=33,ISNUMBER(H7)=FALSE),0,VLOOKUP(H7,PointTable,I$3,TRUE)),0)</f>
        <v>510</v>
      </c>
      <c r="J7" s="23">
        <v>5</v>
      </c>
      <c r="K7" s="24">
        <f>IF(OR('[2]Men''s Epée'!$A$3=1,'Men''s Epée'!$AH$3=TRUE),IF(OR(J7&gt;=33,ISNUMBER(J7)=FALSE),0,VLOOKUP(J7,PointTable,K$3,TRUE)),0)</f>
        <v>420</v>
      </c>
      <c r="L7" s="23" t="s">
        <v>8</v>
      </c>
      <c r="M7" s="24">
        <f>IF(OR('[2]Men''s Epée'!$A$3=1,'Men''s Epée'!$AI$3=TRUE),IF(OR(L7&gt;=33,ISNUMBER(L7)=FALSE),0,VLOOKUP(L7,PointTable,M$3,TRUE)),0)</f>
        <v>0</v>
      </c>
      <c r="N7" s="23">
        <v>1</v>
      </c>
      <c r="O7" s="24">
        <f>IF(OR('[2]Men''s Epée'!$A$3=1,'Men''s Epée'!$AJ$3=TRUE),IF(OR(N7&gt;=33,ISNUMBER(N7)=FALSE),0,VLOOKUP(N7,PointTable,O$3,TRUE)),0)</f>
        <v>600</v>
      </c>
      <c r="P7" s="4" t="str">
        <f t="shared" si="13"/>
        <v>np</v>
      </c>
      <c r="Q7" s="5">
        <f>IF(OR('[2]Men's Epée'!$A$3=1,'[2]Men's Epée'!$U$3=TRUE),IF(OR(P7&gt;='Men''s Epée'!$A$3,ISNUMBER(P7)=FALSE),0,VLOOKUP(P7,PointTable,Q$3,TRUE)),0)</f>
        <v>0</v>
      </c>
      <c r="R7" s="4" t="str">
        <f>VLOOKUP($C7,'[2]Women''s Epée'!$C$4:$U$101,R$1-2,FALSE)</f>
        <v>np</v>
      </c>
      <c r="S7" s="4">
        <f t="shared" si="1"/>
        <v>7</v>
      </c>
      <c r="T7" s="5">
        <f>IF(OR('[2]Men's Epée'!$A$3=1,'[2]Men's Epée'!$V$3=TRUE),IF(OR(S7&gt;='Men''s Epée'!$A$3,ISNUMBER(S7)=FALSE),0,VLOOKUP(S7,PointTable,T$3,TRUE)),0)</f>
        <v>715</v>
      </c>
      <c r="U7" s="4">
        <f>VLOOKUP($C7,'[2]Women''s Epée'!$C$4:$U$101,U$1-2,FALSE)</f>
        <v>7</v>
      </c>
      <c r="V7" s="4" t="str">
        <f t="shared" si="2"/>
        <v>np</v>
      </c>
      <c r="W7" s="5">
        <f>IF(OR('[2]Men's Epée'!$A$3=1,'[2]Men's Epée'!$W$3=TRUE),IF(OR(V7&gt;='Men''s Epée'!$A$3,ISNUMBER(V7)=FALSE),0,VLOOKUP(V7,PointTable,W$3,TRUE)),0)</f>
        <v>0</v>
      </c>
      <c r="X7" s="4" t="str">
        <f>VLOOKUP($C7,'[2]Women''s Epée'!$C$4:$U$101,X$1-2,FALSE)</f>
        <v>np</v>
      </c>
      <c r="Y7" s="4">
        <f t="shared" si="3"/>
        <v>10</v>
      </c>
      <c r="Z7" s="5">
        <f>IF(OR(Y7&gt;='Men''s Epée'!$A$3,ISNUMBER(Y7)=FALSE),0,VLOOKUP(Y7,PointTable,Z$3,TRUE))</f>
        <v>533</v>
      </c>
      <c r="AA7" s="4">
        <f>VLOOKUP($C7,'[2]Women''s Epée'!$C$4:$U$101,AA$1-2,FALSE)</f>
        <v>10</v>
      </c>
      <c r="AB7" s="52"/>
      <c r="AE7" s="54"/>
      <c r="AG7" s="25">
        <f t="shared" si="4"/>
        <v>510</v>
      </c>
      <c r="AH7" s="25">
        <f t="shared" si="5"/>
        <v>420</v>
      </c>
      <c r="AI7" s="25">
        <f t="shared" si="6"/>
        <v>0</v>
      </c>
      <c r="AJ7" s="25">
        <f t="shared" si="7"/>
        <v>600</v>
      </c>
      <c r="AK7" s="25">
        <f t="shared" si="8"/>
        <v>0</v>
      </c>
      <c r="AL7" s="25">
        <f t="shared" si="9"/>
        <v>715</v>
      </c>
      <c r="AM7" s="25">
        <f t="shared" si="10"/>
        <v>0</v>
      </c>
      <c r="AN7" s="25">
        <f t="shared" si="11"/>
        <v>533</v>
      </c>
      <c r="AO7" s="25">
        <f>IF(OR('[2]Men''s Epée'!$A$3=1,AB7&gt;0),ABS(AB7),0)</f>
        <v>0</v>
      </c>
      <c r="AP7" s="25">
        <f>IF(OR('[2]Men''s Epée'!$A$3=1,AC7&gt;0),ABS(AC7),0)</f>
        <v>0</v>
      </c>
      <c r="AQ7" s="25">
        <f>IF(OR('[2]Men''s Epée'!$A$3=1,AD7&gt;0),ABS(AD7),0)</f>
        <v>0</v>
      </c>
      <c r="AR7" s="25">
        <f>IF(OR('[2]Men''s Epée'!$A$3=1,AE7&gt;0),ABS(AE7),0)</f>
        <v>0</v>
      </c>
      <c r="AT7" s="25">
        <f>IF('Men''s Epée'!AG$3=TRUE,I7,0)</f>
        <v>510</v>
      </c>
      <c r="AU7" s="25">
        <f>IF('Men''s Epée'!AH$3=TRUE,K7,0)</f>
        <v>0</v>
      </c>
      <c r="AV7" s="25">
        <f>IF('Men''s Epée'!AI$3=TRUE,M7,0)</f>
        <v>0</v>
      </c>
      <c r="AW7" s="25">
        <f>IF('Men''s Epée'!AJ$3=TRUE,O7,0)</f>
        <v>0</v>
      </c>
      <c r="AX7" s="25">
        <f>IF('[2]Men''s Epée'!$U$3=TRUE,Q7,0)</f>
        <v>0</v>
      </c>
      <c r="AY7" s="25">
        <f>IF('[2]Men''s Epée'!$V$3=TRUE,T7,0)</f>
        <v>0</v>
      </c>
      <c r="AZ7" s="25">
        <f>IF('[2]Men''s Epée'!$W$3=TRUE,W7,0)</f>
        <v>0</v>
      </c>
      <c r="BA7" s="25">
        <f t="shared" si="14"/>
        <v>533</v>
      </c>
      <c r="BB7" s="55">
        <f t="shared" si="15"/>
        <v>0</v>
      </c>
      <c r="BC7" s="55">
        <f t="shared" si="16"/>
        <v>0</v>
      </c>
      <c r="BD7" s="55">
        <f t="shared" si="17"/>
        <v>0</v>
      </c>
      <c r="BE7" s="55">
        <f t="shared" si="18"/>
        <v>0</v>
      </c>
      <c r="BF7" s="25">
        <f t="shared" si="19"/>
        <v>1043</v>
      </c>
    </row>
    <row r="8" spans="1:58" ht="13.5" customHeight="1">
      <c r="A8" s="19" t="str">
        <f t="shared" si="0"/>
        <v>5</v>
      </c>
      <c r="B8" s="19" t="str">
        <f t="shared" si="12"/>
        <v>#</v>
      </c>
      <c r="C8" s="37" t="s">
        <v>109</v>
      </c>
      <c r="D8" s="25">
        <v>1985</v>
      </c>
      <c r="E8" s="21">
        <f>ROUND(F8+IF('[2]Men''s Epée'!$A$3=1,G8,0)+LARGE($AG8:$AR8,1)+LARGE($AG8:$AR8,2)+LARGE($AG8:$AR8,3)+LARGE($AG8:$AR8,4),0)</f>
        <v>2270</v>
      </c>
      <c r="F8" s="22"/>
      <c r="G8" s="23"/>
      <c r="H8" s="23">
        <v>5</v>
      </c>
      <c r="I8" s="24">
        <f>IF(OR('[2]Men''s Epée'!$A$3=1,'Men''s Epée'!$AG$3=TRUE),IF(OR(H8&gt;=33,ISNUMBER(H8)=FALSE),0,VLOOKUP(H8,PointTable,I$3,TRUE)),0)</f>
        <v>420</v>
      </c>
      <c r="J8" s="23">
        <v>12</v>
      </c>
      <c r="K8" s="24">
        <f>IF(OR('[2]Men''s Epée'!$A$3=1,'Men''s Epée'!$AH$3=TRUE),IF(OR(J8&gt;=33,ISNUMBER(J8)=FALSE),0,VLOOKUP(J8,PointTable,K$3,TRUE)),0)</f>
        <v>318</v>
      </c>
      <c r="L8" s="23">
        <v>17.5</v>
      </c>
      <c r="M8" s="24">
        <f>IF(OR('[2]Men''s Epée'!$A$3=1,'Men''s Epée'!$AI$3=TRUE),IF(OR(L8&gt;=33,ISNUMBER(L8)=FALSE),0,VLOOKUP(L8,PointTable,M$3,TRUE)),0)</f>
        <v>209.5</v>
      </c>
      <c r="N8" s="23">
        <v>5.5</v>
      </c>
      <c r="O8" s="24">
        <f>IF(OR('[2]Men''s Epée'!$A$3=1,'Men''s Epée'!$AJ$3=TRUE),IF(OR(N8&gt;=33,ISNUMBER(N8)=FALSE),0,VLOOKUP(N8,PointTable,O$3,TRUE)),0)</f>
        <v>418.5</v>
      </c>
      <c r="P8" s="4">
        <f t="shared" si="13"/>
        <v>35</v>
      </c>
      <c r="Q8" s="5">
        <f>IF(OR('[2]Men's Epée'!$A$3=1,'[2]Men's Epée'!$U$3=TRUE),IF(OR(P8&gt;='Men''s Epée'!$A$3,ISNUMBER(P8)=FALSE),0,VLOOKUP(P8,PointTable,Q$3,TRUE)),0)</f>
        <v>265</v>
      </c>
      <c r="R8" s="4">
        <f>VLOOKUP($C8,'[2]Women''s Epée'!$C$4:$U$101,R$1-2,FALSE)</f>
        <v>35</v>
      </c>
      <c r="S8" s="4">
        <f t="shared" si="1"/>
        <v>26</v>
      </c>
      <c r="T8" s="5">
        <f>IF(OR('[2]Men's Epée'!$A$3=1,'[2]Men's Epée'!$V$3=TRUE),IF(OR(S8&gt;='Men''s Epée'!$A$3,ISNUMBER(S8)=FALSE),0,VLOOKUP(S8,PointTable,T$3,TRUE)),0)</f>
        <v>310</v>
      </c>
      <c r="U8" s="4">
        <f>VLOOKUP($C8,'[2]Women''s Epée'!$C$4:$U$101,U$1-2,FALSE)</f>
        <v>26</v>
      </c>
      <c r="V8" s="4">
        <f t="shared" si="2"/>
        <v>2</v>
      </c>
      <c r="W8" s="5">
        <f>IF(OR('[2]Men's Epée'!$A$3=1,'[2]Men's Epée'!$W$3=TRUE),IF(OR(V8&gt;='Men''s Epée'!$A$3,ISNUMBER(V8)=FALSE),0,VLOOKUP(V8,PointTable,W$3,TRUE)),0)</f>
        <v>925</v>
      </c>
      <c r="X8" s="4">
        <f>VLOOKUP($C8,'[2]Women''s Epée'!$C$4:$U$101,X$1-2,FALSE)</f>
        <v>2</v>
      </c>
      <c r="Y8" s="4">
        <f t="shared" si="3"/>
        <v>13</v>
      </c>
      <c r="Z8" s="5">
        <f>IF(OR(Y8&gt;='Men''s Epée'!$A$3,ISNUMBER(Y8)=FALSE),0,VLOOKUP(Y8,PointTable,Z$3,TRUE))</f>
        <v>506</v>
      </c>
      <c r="AA8" s="4">
        <f>VLOOKUP($C8,'[2]Women''s Epée'!$C$4:$U$101,AA$1-2,FALSE)</f>
        <v>13</v>
      </c>
      <c r="AB8" s="52"/>
      <c r="AE8" s="54"/>
      <c r="AG8" s="25">
        <f>I8</f>
        <v>420</v>
      </c>
      <c r="AH8" s="25">
        <f>K8</f>
        <v>318</v>
      </c>
      <c r="AI8" s="25">
        <f>M8</f>
        <v>209.5</v>
      </c>
      <c r="AJ8" s="25">
        <f>O8</f>
        <v>418.5</v>
      </c>
      <c r="AK8" s="25">
        <f>Q8</f>
        <v>265</v>
      </c>
      <c r="AL8" s="25">
        <f>T8</f>
        <v>310</v>
      </c>
      <c r="AM8" s="25">
        <f>W8</f>
        <v>925</v>
      </c>
      <c r="AN8" s="25">
        <f>Z8</f>
        <v>506</v>
      </c>
      <c r="AO8" s="25">
        <f>IF(OR('[2]Men''s Epée'!$A$3=1,AB8&gt;0),ABS(AB8),0)</f>
        <v>0</v>
      </c>
      <c r="AP8" s="25">
        <f>IF(OR('[2]Men''s Epée'!$A$3=1,AC8&gt;0),ABS(AC8),0)</f>
        <v>0</v>
      </c>
      <c r="AQ8" s="25">
        <f>IF(OR('[2]Men''s Epée'!$A$3=1,AD8&gt;0),ABS(AD8),0)</f>
        <v>0</v>
      </c>
      <c r="AR8" s="25">
        <f>IF(OR('[2]Men''s Epée'!$A$3=1,AE8&gt;0),ABS(AE8),0)</f>
        <v>0</v>
      </c>
      <c r="AT8" s="25">
        <f>IF('Men''s Epée'!AG$3=TRUE,I8,0)</f>
        <v>420</v>
      </c>
      <c r="AU8" s="25">
        <f>IF('Men''s Epée'!AH$3=TRUE,K8,0)</f>
        <v>0</v>
      </c>
      <c r="AV8" s="25">
        <f>IF('Men''s Epée'!AI$3=TRUE,M8,0)</f>
        <v>0</v>
      </c>
      <c r="AW8" s="25">
        <f>IF('Men''s Epée'!AJ$3=TRUE,O8,0)</f>
        <v>0</v>
      </c>
      <c r="AX8" s="25">
        <f>IF('[2]Men''s Epée'!$U$3=TRUE,Q8,0)</f>
        <v>0</v>
      </c>
      <c r="AY8" s="25">
        <f>IF('[2]Men''s Epée'!$V$3=TRUE,T8,0)</f>
        <v>0</v>
      </c>
      <c r="AZ8" s="25">
        <f>IF('[2]Men''s Epée'!$W$3=TRUE,W8,0)</f>
        <v>0</v>
      </c>
      <c r="BA8" s="25">
        <f t="shared" si="14"/>
        <v>506</v>
      </c>
      <c r="BB8" s="55">
        <f>MAX(AB8,0)</f>
        <v>0</v>
      </c>
      <c r="BC8" s="55">
        <f>MAX(AC8,0)</f>
        <v>0</v>
      </c>
      <c r="BD8" s="55">
        <f>MAX(AD8,0)</f>
        <v>0</v>
      </c>
      <c r="BE8" s="55">
        <f>MAX(AE8,0)</f>
        <v>0</v>
      </c>
      <c r="BF8" s="25">
        <f>F8+LARGE(AT8:BE8,1)+LARGE(AT8:BE8,2)+LARGE(AT8:BE8,3)+LARGE(AT8:BE8,4)</f>
        <v>926</v>
      </c>
    </row>
    <row r="9" spans="1:58" ht="13.5" customHeight="1">
      <c r="A9" s="19" t="str">
        <f t="shared" si="0"/>
        <v>6</v>
      </c>
      <c r="B9" s="19" t="str">
        <f>IF(D9&gt;=CadetCutoff,"#","")</f>
        <v>#</v>
      </c>
      <c r="C9" s="37" t="s">
        <v>106</v>
      </c>
      <c r="D9" s="25">
        <v>1986</v>
      </c>
      <c r="E9" s="21">
        <f>ROUND(F9+IF('[2]Men''s Epée'!$A$3=1,G9,0)+LARGE($AG9:$AR9,1)+LARGE($AG9:$AR9,2)+LARGE($AG9:$AR9,3)+LARGE($AG9:$AR9,4),0)</f>
        <v>2184</v>
      </c>
      <c r="F9" s="22"/>
      <c r="G9" s="23"/>
      <c r="H9" s="23">
        <v>2</v>
      </c>
      <c r="I9" s="24">
        <f>IF(OR('[2]Men''s Epée'!$A$3=1,'Men''s Epée'!$AG$3=TRUE),IF(OR(H9&gt;=33,ISNUMBER(H9)=FALSE),0,VLOOKUP(H9,PointTable,I$3,TRUE)),0)</f>
        <v>552</v>
      </c>
      <c r="J9" s="23">
        <v>6</v>
      </c>
      <c r="K9" s="24">
        <f>IF(OR('[2]Men''s Epée'!$A$3=1,'Men''s Epée'!$AH$3=TRUE),IF(OR(J9&gt;=33,ISNUMBER(J9)=FALSE),0,VLOOKUP(J9,PointTable,K$3,TRUE)),0)</f>
        <v>417</v>
      </c>
      <c r="L9" s="23" t="s">
        <v>8</v>
      </c>
      <c r="M9" s="24">
        <f>IF(OR('[2]Men''s Epée'!$A$3=1,'Men''s Epée'!$AI$3=TRUE),IF(OR(L9&gt;=33,ISNUMBER(L9)=FALSE),0,VLOOKUP(L9,PointTable,M$3,TRUE)),0)</f>
        <v>0</v>
      </c>
      <c r="N9" s="23">
        <v>18</v>
      </c>
      <c r="O9" s="24">
        <f>IF(OR('[2]Men''s Epée'!$A$3=1,'Men''s Epée'!$AJ$3=TRUE),IF(OR(N9&gt;=33,ISNUMBER(N9)=FALSE),0,VLOOKUP(N9,PointTable,O$3,TRUE)),0)</f>
        <v>209</v>
      </c>
      <c r="P9" s="4" t="str">
        <f t="shared" si="13"/>
        <v>np</v>
      </c>
      <c r="Q9" s="5">
        <f>IF(OR('[2]Men's Epée'!$A$3=1,'[2]Men's Epée'!$U$3=TRUE),IF(OR(P9&gt;='Men''s Epée'!$A$3,ISNUMBER(P9)=FALSE),0,VLOOKUP(P9,PointTable,Q$3,TRUE)),0)</f>
        <v>0</v>
      </c>
      <c r="R9" s="4" t="str">
        <f>VLOOKUP($C9,'[2]Women''s Epée'!$C$4:$U$101,R$1-2,FALSE)</f>
        <v>np</v>
      </c>
      <c r="S9" s="4" t="str">
        <f t="shared" si="1"/>
        <v>np</v>
      </c>
      <c r="T9" s="5">
        <f>IF(OR('[2]Men's Epée'!$A$3=1,'[2]Men's Epée'!$V$3=TRUE),IF(OR(S9&gt;='Men''s Epée'!$A$3,ISNUMBER(S9)=FALSE),0,VLOOKUP(S9,PointTable,T$3,TRUE)),0)</f>
        <v>0</v>
      </c>
      <c r="U9" s="4" t="str">
        <f>VLOOKUP($C9,'[2]Women''s Epée'!$C$4:$U$101,U$1-2,FALSE)</f>
        <v>np</v>
      </c>
      <c r="V9" s="4">
        <f t="shared" si="2"/>
        <v>7</v>
      </c>
      <c r="W9" s="5">
        <f>IF(OR('[2]Men's Epée'!$A$3=1,'[2]Men's Epée'!$W$3=TRUE),IF(OR(V9&gt;='Men''s Epée'!$A$3,ISNUMBER(V9)=FALSE),0,VLOOKUP(V9,PointTable,W$3,TRUE)),0)</f>
        <v>715</v>
      </c>
      <c r="X9" s="4">
        <f>VLOOKUP($C9,'[2]Women''s Epée'!$C$4:$U$101,X$1-2,FALSE)</f>
        <v>7</v>
      </c>
      <c r="Y9" s="4">
        <f t="shared" si="3"/>
        <v>16</v>
      </c>
      <c r="Z9" s="5">
        <f>IF(OR(Y9&gt;='Men''s Epée'!$A$3,ISNUMBER(Y9)=FALSE),0,VLOOKUP(Y9,PointTable,Z$3,TRUE))</f>
        <v>500</v>
      </c>
      <c r="AA9" s="4">
        <f>VLOOKUP($C9,'[2]Women''s Epée'!$C$4:$U$101,AA$1-2,FALSE)</f>
        <v>16</v>
      </c>
      <c r="AB9" s="52"/>
      <c r="AE9" s="54"/>
      <c r="AG9" s="25">
        <f t="shared" si="4"/>
        <v>552</v>
      </c>
      <c r="AH9" s="25">
        <f t="shared" si="5"/>
        <v>417</v>
      </c>
      <c r="AI9" s="25">
        <f t="shared" si="6"/>
        <v>0</v>
      </c>
      <c r="AJ9" s="25">
        <f t="shared" si="7"/>
        <v>209</v>
      </c>
      <c r="AK9" s="25">
        <f t="shared" si="8"/>
        <v>0</v>
      </c>
      <c r="AL9" s="25">
        <f t="shared" si="9"/>
        <v>0</v>
      </c>
      <c r="AM9" s="25">
        <f t="shared" si="10"/>
        <v>715</v>
      </c>
      <c r="AN9" s="25">
        <f t="shared" si="11"/>
        <v>500</v>
      </c>
      <c r="AO9" s="25">
        <f>IF(OR('[2]Men''s Epée'!$A$3=1,AB9&gt;0),ABS(AB9),0)</f>
        <v>0</v>
      </c>
      <c r="AP9" s="25">
        <f>IF(OR('[2]Men''s Epée'!$A$3=1,AC9&gt;0),ABS(AC9),0)</f>
        <v>0</v>
      </c>
      <c r="AQ9" s="25">
        <f>IF(OR('[2]Men''s Epée'!$A$3=1,AD9&gt;0),ABS(AD9),0)</f>
        <v>0</v>
      </c>
      <c r="AR9" s="25">
        <f>IF(OR('[2]Men''s Epée'!$A$3=1,AE9&gt;0),ABS(AE9),0)</f>
        <v>0</v>
      </c>
      <c r="AT9" s="25">
        <f>IF('Men''s Epée'!AG$3=TRUE,I9,0)</f>
        <v>552</v>
      </c>
      <c r="AU9" s="25">
        <f>IF('Men''s Epée'!AH$3=TRUE,K9,0)</f>
        <v>0</v>
      </c>
      <c r="AV9" s="25">
        <f>IF('Men''s Epée'!AI$3=TRUE,M9,0)</f>
        <v>0</v>
      </c>
      <c r="AW9" s="25">
        <f>IF('Men''s Epée'!AJ$3=TRUE,O9,0)</f>
        <v>0</v>
      </c>
      <c r="AX9" s="25">
        <f>IF('[2]Men''s Epée'!$U$3=TRUE,Q9,0)</f>
        <v>0</v>
      </c>
      <c r="AY9" s="25">
        <f>IF('[2]Men''s Epée'!$V$3=TRUE,T9,0)</f>
        <v>0</v>
      </c>
      <c r="AZ9" s="25">
        <f>IF('[2]Men''s Epée'!$W$3=TRUE,W9,0)</f>
        <v>0</v>
      </c>
      <c r="BA9" s="25">
        <f t="shared" si="14"/>
        <v>500</v>
      </c>
      <c r="BB9" s="55">
        <f t="shared" si="15"/>
        <v>0</v>
      </c>
      <c r="BC9" s="55">
        <f t="shared" si="16"/>
        <v>0</v>
      </c>
      <c r="BD9" s="55">
        <f t="shared" si="17"/>
        <v>0</v>
      </c>
      <c r="BE9" s="55">
        <f t="shared" si="18"/>
        <v>0</v>
      </c>
      <c r="BF9" s="25">
        <f t="shared" si="19"/>
        <v>1052</v>
      </c>
    </row>
    <row r="10" spans="1:58" ht="13.5" customHeight="1">
      <c r="A10" s="19" t="str">
        <f t="shared" si="0"/>
        <v>7</v>
      </c>
      <c r="B10" s="19">
        <f>IF(D10&gt;=CadetCutoff,"#","")</f>
      </c>
      <c r="C10" s="37" t="s">
        <v>88</v>
      </c>
      <c r="D10" s="25">
        <v>1984</v>
      </c>
      <c r="E10" s="21">
        <f>ROUND(F10+IF('[2]Men''s Epée'!$A$3=1,G10,0)+LARGE($AG10:$AR10,1)+LARGE($AG10:$AR10,2)+LARGE($AG10:$AR10,3)+LARGE($AG10:$AR10,4),0)</f>
        <v>2027</v>
      </c>
      <c r="F10" s="22"/>
      <c r="G10" s="23"/>
      <c r="H10" s="23">
        <v>13</v>
      </c>
      <c r="I10" s="24">
        <f>IF(OR('[2]Men''s Epée'!$A$3=1,'Men''s Epée'!$AG$3=TRUE),IF(OR(H10&gt;=33,ISNUMBER(H10)=FALSE),0,VLOOKUP(H10,PointTable,I$3,TRUE)),0)</f>
        <v>303</v>
      </c>
      <c r="J10" s="23">
        <v>2</v>
      </c>
      <c r="K10" s="24">
        <f>IF(OR('[2]Men''s Epée'!$A$3=1,'Men''s Epée'!$AH$3=TRUE),IF(OR(J10&gt;=33,ISNUMBER(J10)=FALSE),0,VLOOKUP(J10,PointTable,K$3,TRUE)),0)</f>
        <v>552</v>
      </c>
      <c r="L10" s="23">
        <v>13</v>
      </c>
      <c r="M10" s="24">
        <f>IF(OR('[2]Men''s Epée'!$A$3=1,'Men''s Epée'!$AI$3=TRUE),IF(OR(L10&gt;=33,ISNUMBER(L10)=FALSE),0,VLOOKUP(L10,PointTable,M$3,TRUE)),0)</f>
        <v>303</v>
      </c>
      <c r="N10" s="23">
        <v>15</v>
      </c>
      <c r="O10" s="24">
        <f>IF(OR('[2]Men''s Epée'!$A$3=1,'Men''s Epée'!$AJ$3=TRUE),IF(OR(N10&gt;=33,ISNUMBER(N10)=FALSE),0,VLOOKUP(N10,PointTable,O$3,TRUE)),0)</f>
        <v>301</v>
      </c>
      <c r="P10" s="4">
        <f t="shared" si="13"/>
        <v>27</v>
      </c>
      <c r="Q10" s="5">
        <f>IF(OR('[2]Men's Epée'!$A$3=1,'[2]Men's Epée'!$U$3=TRUE),IF(OR(P10&gt;='Men''s Epée'!$A$3,ISNUMBER(P10)=FALSE),0,VLOOKUP(P10,PointTable,Q$3,TRUE)),0)</f>
        <v>305</v>
      </c>
      <c r="R10" s="4">
        <f>VLOOKUP($C10,'[2]Women''s Epée'!$C$4:$U$101,R$1-2,FALSE)</f>
        <v>27</v>
      </c>
      <c r="S10" s="4">
        <f t="shared" si="1"/>
        <v>16</v>
      </c>
      <c r="T10" s="5">
        <f>IF(OR('[2]Men's Epée'!$A$3=1,'[2]Men's Epée'!$V$3=TRUE),IF(OR(S10&gt;='Men''s Epée'!$A$3,ISNUMBER(S10)=FALSE),0,VLOOKUP(S10,PointTable,T$3,TRUE)),0)</f>
        <v>480</v>
      </c>
      <c r="U10" s="4">
        <f>VLOOKUP($C10,'[2]Women''s Epée'!$C$4:$U$101,U$1-2,FALSE)</f>
        <v>16</v>
      </c>
      <c r="V10" s="4" t="str">
        <f t="shared" si="2"/>
        <v>np</v>
      </c>
      <c r="W10" s="5">
        <f>IF(OR('[2]Men's Epée'!$A$3=1,'[2]Men's Epée'!$W$3=TRUE),IF(OR(V10&gt;='Men''s Epée'!$A$3,ISNUMBER(V10)=FALSE),0,VLOOKUP(V10,PointTable,W$3,TRUE)),0)</f>
        <v>0</v>
      </c>
      <c r="X10" s="4" t="str">
        <f>VLOOKUP($C10,'[2]Women''s Epée'!$C$4:$U$101,X$1-2,FALSE)</f>
        <v>np</v>
      </c>
      <c r="Y10" s="4">
        <f t="shared" si="3"/>
        <v>7</v>
      </c>
      <c r="Z10" s="5">
        <f>IF(OR(Y10&gt;='Men''s Epée'!$A$3,ISNUMBER(Y10)=FALSE),0,VLOOKUP(Y10,PointTable,Z$3,TRUE))</f>
        <v>690</v>
      </c>
      <c r="AA10" s="4">
        <f>VLOOKUP($C10,'[2]Women''s Epée'!$C$4:$U$101,AA$1-2,FALSE)</f>
        <v>7</v>
      </c>
      <c r="AB10" s="52"/>
      <c r="AE10" s="54"/>
      <c r="AG10" s="25">
        <f t="shared" si="4"/>
        <v>303</v>
      </c>
      <c r="AH10" s="25">
        <f t="shared" si="5"/>
        <v>552</v>
      </c>
      <c r="AI10" s="25">
        <f t="shared" si="6"/>
        <v>303</v>
      </c>
      <c r="AJ10" s="25">
        <f t="shared" si="7"/>
        <v>301</v>
      </c>
      <c r="AK10" s="25">
        <f t="shared" si="8"/>
        <v>305</v>
      </c>
      <c r="AL10" s="25">
        <f t="shared" si="9"/>
        <v>480</v>
      </c>
      <c r="AM10" s="25">
        <f t="shared" si="10"/>
        <v>0</v>
      </c>
      <c r="AN10" s="25">
        <f t="shared" si="11"/>
        <v>690</v>
      </c>
      <c r="AO10" s="25">
        <f>IF(OR('[2]Men''s Epée'!$A$3=1,AB10&gt;0),ABS(AB10),0)</f>
        <v>0</v>
      </c>
      <c r="AP10" s="25">
        <f>IF(OR('[2]Men''s Epée'!$A$3=1,AC10&gt;0),ABS(AC10),0)</f>
        <v>0</v>
      </c>
      <c r="AQ10" s="25">
        <f>IF(OR('[2]Men''s Epée'!$A$3=1,AD10&gt;0),ABS(AD10),0)</f>
        <v>0</v>
      </c>
      <c r="AR10" s="25">
        <f>IF(OR('[2]Men''s Epée'!$A$3=1,AE10&gt;0),ABS(AE10),0)</f>
        <v>0</v>
      </c>
      <c r="AT10" s="25">
        <f>IF('Men''s Epée'!AG$3=TRUE,I10,0)</f>
        <v>303</v>
      </c>
      <c r="AU10" s="25">
        <f>IF('Men''s Epée'!AH$3=TRUE,K10,0)</f>
        <v>0</v>
      </c>
      <c r="AV10" s="25">
        <f>IF('Men''s Epée'!AI$3=TRUE,M10,0)</f>
        <v>0</v>
      </c>
      <c r="AW10" s="25">
        <f>IF('Men''s Epée'!AJ$3=TRUE,O10,0)</f>
        <v>0</v>
      </c>
      <c r="AX10" s="25">
        <f>IF('[2]Men''s Epée'!$U$3=TRUE,Q10,0)</f>
        <v>0</v>
      </c>
      <c r="AY10" s="25">
        <f>IF('[2]Men''s Epée'!$V$3=TRUE,T10,0)</f>
        <v>0</v>
      </c>
      <c r="AZ10" s="25">
        <f>IF('[2]Men''s Epée'!$W$3=TRUE,W10,0)</f>
        <v>0</v>
      </c>
      <c r="BA10" s="25">
        <f t="shared" si="14"/>
        <v>690</v>
      </c>
      <c r="BB10" s="55">
        <f t="shared" si="15"/>
        <v>0</v>
      </c>
      <c r="BC10" s="55">
        <f t="shared" si="16"/>
        <v>0</v>
      </c>
      <c r="BD10" s="55">
        <f t="shared" si="17"/>
        <v>0</v>
      </c>
      <c r="BE10" s="55">
        <f t="shared" si="18"/>
        <v>0</v>
      </c>
      <c r="BF10" s="25">
        <f t="shared" si="19"/>
        <v>993</v>
      </c>
    </row>
    <row r="11" spans="1:58" ht="13.5" customHeight="1">
      <c r="A11" s="19" t="str">
        <f t="shared" si="0"/>
        <v>8</v>
      </c>
      <c r="B11" s="19" t="str">
        <f>IF(D11&gt;=CadetCutoff,"#","")</f>
        <v>#</v>
      </c>
      <c r="C11" s="37" t="s">
        <v>166</v>
      </c>
      <c r="D11" s="25">
        <v>1987</v>
      </c>
      <c r="E11" s="21">
        <f>ROUND(F11+IF('[2]Men''s Epée'!$A$3=1,G11,0)+LARGE($AG11:$AR11,1)+LARGE($AG11:$AR11,2)+LARGE($AG11:$AR11,3)+LARGE($AG11:$AR11,4),0)</f>
        <v>1777</v>
      </c>
      <c r="F11" s="22"/>
      <c r="G11" s="23"/>
      <c r="H11" s="23">
        <v>6</v>
      </c>
      <c r="I11" s="24">
        <f>IF(OR('[2]Men''s Epée'!$A$3=1,'Men''s Epée'!$AG$3=TRUE),IF(OR(H11&gt;=33,ISNUMBER(H11)=FALSE),0,VLOOKUP(H11,PointTable,I$3,TRUE)),0)</f>
        <v>417</v>
      </c>
      <c r="J11" s="23">
        <v>30</v>
      </c>
      <c r="K11" s="24">
        <f>IF(OR('[2]Men''s Epée'!$A$3=1,'Men''s Epée'!$AH$3=TRUE),IF(OR(J11&gt;=33,ISNUMBER(J11)=FALSE),0,VLOOKUP(J11,PointTable,K$3,TRUE)),0)</f>
        <v>167</v>
      </c>
      <c r="L11" s="23">
        <v>3</v>
      </c>
      <c r="M11" s="24">
        <f>IF(OR('[2]Men''s Epée'!$A$3=1,'Men''s Epée'!$AI$3=TRUE),IF(OR(L11&gt;=33,ISNUMBER(L11)=FALSE),0,VLOOKUP(L11,PointTable,M$3,TRUE)),0)</f>
        <v>510</v>
      </c>
      <c r="N11" s="23">
        <v>11</v>
      </c>
      <c r="O11" s="24">
        <f>IF(OR('[2]Men''s Epée'!$A$3=1,'Men''s Epée'!$AJ$3=TRUE),IF(OR(N11&gt;=33,ISNUMBER(N11)=FALSE),0,VLOOKUP(N11,PointTable,O$3,TRUE)),0)</f>
        <v>319</v>
      </c>
      <c r="P11" s="4" t="str">
        <f t="shared" si="13"/>
        <v>np</v>
      </c>
      <c r="Q11" s="5">
        <f>IF(OR('[2]Men's Epée'!$A$3=1,'[2]Men's Epée'!$U$3=TRUE),IF(OR(P11&gt;='Men''s Epée'!$A$3,ISNUMBER(P11)=FALSE),0,VLOOKUP(P11,PointTable,Q$3,TRUE)),0)</f>
        <v>0</v>
      </c>
      <c r="R11" s="4" t="str">
        <f>VLOOKUP($C11,'[2]Women''s Epée'!$C$4:$U$101,R$1-2,FALSE)</f>
        <v>np</v>
      </c>
      <c r="S11" s="4">
        <f t="shared" si="1"/>
        <v>28</v>
      </c>
      <c r="T11" s="5">
        <f>IF(OR('[2]Men's Epée'!$A$3=1,'[2]Men's Epée'!$V$3=TRUE),IF(OR(S11&gt;='Men''s Epée'!$A$3,ISNUMBER(S11)=FALSE),0,VLOOKUP(S11,PointTable,T$3,TRUE)),0)</f>
        <v>300</v>
      </c>
      <c r="U11" s="4">
        <f>VLOOKUP($C11,'[2]Women''s Epée'!$C$4:$U$101,U$1-2,FALSE)</f>
        <v>28</v>
      </c>
      <c r="V11" s="4" t="str">
        <f t="shared" si="2"/>
        <v>np</v>
      </c>
      <c r="W11" s="5">
        <f>IF(OR('[2]Men's Epée'!$A$3=1,'[2]Men's Epée'!$W$3=TRUE),IF(OR(V11&gt;='Men''s Epée'!$A$3,ISNUMBER(V11)=FALSE),0,VLOOKUP(V11,PointTable,W$3,TRUE)),0)</f>
        <v>0</v>
      </c>
      <c r="X11" s="4" t="str">
        <f>VLOOKUP($C11,'[2]Women''s Epée'!$C$4:$U$101,X$1-2,FALSE)</f>
        <v>np</v>
      </c>
      <c r="Y11" s="4">
        <f t="shared" si="3"/>
        <v>11</v>
      </c>
      <c r="Z11" s="5">
        <f>IF(OR(Y11&gt;='Men''s Epée'!$A$3,ISNUMBER(Y11)=FALSE),0,VLOOKUP(Y11,PointTable,Z$3,TRUE))</f>
        <v>531</v>
      </c>
      <c r="AA11" s="4">
        <f>VLOOKUP($C11,'[2]Women''s Epée'!$C$4:$U$101,AA$1-2,FALSE)</f>
        <v>11</v>
      </c>
      <c r="AB11" s="52"/>
      <c r="AE11" s="54"/>
      <c r="AG11" s="25">
        <f t="shared" si="4"/>
        <v>417</v>
      </c>
      <c r="AH11" s="25">
        <f t="shared" si="5"/>
        <v>167</v>
      </c>
      <c r="AI11" s="25">
        <f t="shared" si="6"/>
        <v>510</v>
      </c>
      <c r="AJ11" s="25">
        <f t="shared" si="7"/>
        <v>319</v>
      </c>
      <c r="AK11" s="25">
        <f t="shared" si="8"/>
        <v>0</v>
      </c>
      <c r="AL11" s="25">
        <f t="shared" si="9"/>
        <v>300</v>
      </c>
      <c r="AM11" s="25">
        <f t="shared" si="10"/>
        <v>0</v>
      </c>
      <c r="AN11" s="25">
        <f t="shared" si="11"/>
        <v>531</v>
      </c>
      <c r="AO11" s="25">
        <f>IF(OR('[2]Men''s Epée'!$A$3=1,AB11&gt;0),ABS(AB11),0)</f>
        <v>0</v>
      </c>
      <c r="AP11" s="25">
        <f>IF(OR('[2]Men''s Epée'!$A$3=1,AC11&gt;0),ABS(AC11),0)</f>
        <v>0</v>
      </c>
      <c r="AQ11" s="25">
        <f>IF(OR('[2]Men''s Epée'!$A$3=1,AD11&gt;0),ABS(AD11),0)</f>
        <v>0</v>
      </c>
      <c r="AR11" s="25">
        <f>IF(OR('[2]Men''s Epée'!$A$3=1,AE11&gt;0),ABS(AE11),0)</f>
        <v>0</v>
      </c>
      <c r="AT11" s="25">
        <f>IF('Men''s Epée'!AG$3=TRUE,I11,0)</f>
        <v>417</v>
      </c>
      <c r="AU11" s="25">
        <f>IF('Men''s Epée'!AH$3=TRUE,K11,0)</f>
        <v>0</v>
      </c>
      <c r="AV11" s="25">
        <f>IF('Men''s Epée'!AI$3=TRUE,M11,0)</f>
        <v>0</v>
      </c>
      <c r="AW11" s="25">
        <f>IF('Men''s Epée'!AJ$3=TRUE,O11,0)</f>
        <v>0</v>
      </c>
      <c r="AX11" s="25">
        <f>IF('[2]Men''s Epée'!$U$3=TRUE,Q11,0)</f>
        <v>0</v>
      </c>
      <c r="AY11" s="25">
        <f>IF('[2]Men''s Epée'!$V$3=TRUE,T11,0)</f>
        <v>0</v>
      </c>
      <c r="AZ11" s="25">
        <f>IF('[2]Men''s Epée'!$W$3=TRUE,W11,0)</f>
        <v>0</v>
      </c>
      <c r="BA11" s="25">
        <f t="shared" si="14"/>
        <v>531</v>
      </c>
      <c r="BB11" s="55">
        <f t="shared" si="15"/>
        <v>0</v>
      </c>
      <c r="BC11" s="55">
        <f t="shared" si="16"/>
        <v>0</v>
      </c>
      <c r="BD11" s="55">
        <f t="shared" si="17"/>
        <v>0</v>
      </c>
      <c r="BE11" s="55">
        <f t="shared" si="18"/>
        <v>0</v>
      </c>
      <c r="BF11" s="25">
        <f t="shared" si="19"/>
        <v>948</v>
      </c>
    </row>
    <row r="12" spans="1:58" ht="13.5" customHeight="1">
      <c r="A12" s="19" t="str">
        <f t="shared" si="0"/>
        <v>9</v>
      </c>
      <c r="B12" s="19">
        <f t="shared" si="12"/>
      </c>
      <c r="C12" s="37" t="s">
        <v>89</v>
      </c>
      <c r="D12" s="25">
        <v>1984</v>
      </c>
      <c r="E12" s="21">
        <f>ROUND(F12+IF('[2]Men''s Epée'!$A$3=1,G12,0)+LARGE($AG12:$AR12,1)+LARGE($AG12:$AR12,2)+LARGE($AG12:$AR12,3)+LARGE($AG12:$AR12,4),0)</f>
        <v>1764</v>
      </c>
      <c r="F12" s="22"/>
      <c r="G12" s="23"/>
      <c r="H12" s="23">
        <v>20</v>
      </c>
      <c r="I12" s="24">
        <f>IF(OR('[2]Men''s Epée'!$A$3=1,'Men''s Epée'!$AG$3=TRUE),IF(OR(H12&gt;=33,ISNUMBER(H12)=FALSE),0,VLOOKUP(H12,PointTable,I$3,TRUE)),0)</f>
        <v>207</v>
      </c>
      <c r="J12" s="23">
        <v>14</v>
      </c>
      <c r="K12" s="24">
        <f>IF(OR('[2]Men''s Epée'!$A$3=1,'Men''s Epée'!$AH$3=TRUE),IF(OR(J12&gt;=33,ISNUMBER(J12)=FALSE),0,VLOOKUP(J12,PointTable,K$3,TRUE)),0)</f>
        <v>302</v>
      </c>
      <c r="L12" s="23">
        <v>10</v>
      </c>
      <c r="M12" s="24">
        <f>IF(OR('[2]Men''s Epée'!$A$3=1,'Men''s Epée'!$AI$3=TRUE),IF(OR(L12&gt;=33,ISNUMBER(L12)=FALSE),0,VLOOKUP(L12,PointTable,M$3,TRUE)),0)</f>
        <v>320</v>
      </c>
      <c r="N12" s="23">
        <v>3</v>
      </c>
      <c r="O12" s="24">
        <f>IF(OR('[2]Men''s Epée'!$A$3=1,'Men''s Epée'!$AJ$3=TRUE),IF(OR(N12&gt;=33,ISNUMBER(N12)=FALSE),0,VLOOKUP(N12,PointTable,O$3,TRUE)),0)</f>
        <v>510</v>
      </c>
      <c r="P12" s="4">
        <f t="shared" si="13"/>
        <v>19</v>
      </c>
      <c r="Q12" s="5">
        <f>IF(OR('[2]Men's Epée'!$A$3=1,'[2]Men's Epée'!$U$3=TRUE),IF(OR(P12&gt;='Men''s Epée'!$A$3,ISNUMBER(P12)=FALSE),0,VLOOKUP(P12,PointTable,Q$3,TRUE)),0)</f>
        <v>405</v>
      </c>
      <c r="R12" s="4">
        <f>VLOOKUP($C12,'[2]Women''s Epée'!$C$4:$U$101,R$1-2,FALSE)</f>
        <v>19</v>
      </c>
      <c r="S12" s="4">
        <f t="shared" si="1"/>
        <v>27</v>
      </c>
      <c r="T12" s="5">
        <f>IF(OR('[2]Men's Epée'!$A$3=1,'[2]Men's Epée'!$V$3=TRUE),IF(OR(S12&gt;='Men''s Epée'!$A$3,ISNUMBER(S12)=FALSE),0,VLOOKUP(S12,PointTable,T$3,TRUE)),0)</f>
        <v>305</v>
      </c>
      <c r="U12" s="4">
        <f>VLOOKUP($C12,'[2]Women''s Epée'!$C$4:$U$101,U$1-2,FALSE)</f>
        <v>27</v>
      </c>
      <c r="V12" s="4" t="str">
        <f t="shared" si="2"/>
        <v>np</v>
      </c>
      <c r="W12" s="5">
        <f>IF(OR('[2]Men's Epée'!$A$3=1,'[2]Men's Epée'!$W$3=TRUE),IF(OR(V12&gt;='Men''s Epée'!$A$3,ISNUMBER(V12)=FALSE),0,VLOOKUP(V12,PointTable,W$3,TRUE)),0)</f>
        <v>0</v>
      </c>
      <c r="X12" s="4" t="str">
        <f>VLOOKUP($C12,'[2]Women''s Epée'!$C$4:$U$101,X$1-2,FALSE)</f>
        <v>np</v>
      </c>
      <c r="Y12" s="4">
        <f t="shared" si="3"/>
        <v>12</v>
      </c>
      <c r="Z12" s="5">
        <f>IF(OR(Y12&gt;='Men''s Epée'!$A$3,ISNUMBER(Y12)=FALSE),0,VLOOKUP(Y12,PointTable,Z$3,TRUE))</f>
        <v>529</v>
      </c>
      <c r="AA12" s="4">
        <f>VLOOKUP($C12,'[2]Women''s Epée'!$C$4:$U$101,AA$1-2,FALSE)</f>
        <v>12</v>
      </c>
      <c r="AB12" s="52"/>
      <c r="AE12" s="54"/>
      <c r="AG12" s="25">
        <f t="shared" si="4"/>
        <v>207</v>
      </c>
      <c r="AH12" s="25">
        <f t="shared" si="5"/>
        <v>302</v>
      </c>
      <c r="AI12" s="25">
        <f t="shared" si="6"/>
        <v>320</v>
      </c>
      <c r="AJ12" s="25">
        <f t="shared" si="7"/>
        <v>510</v>
      </c>
      <c r="AK12" s="25">
        <f t="shared" si="8"/>
        <v>405</v>
      </c>
      <c r="AL12" s="25">
        <f t="shared" si="9"/>
        <v>305</v>
      </c>
      <c r="AM12" s="25">
        <f t="shared" si="10"/>
        <v>0</v>
      </c>
      <c r="AN12" s="25">
        <f t="shared" si="11"/>
        <v>529</v>
      </c>
      <c r="AO12" s="25">
        <f>IF(OR('[2]Men''s Epée'!$A$3=1,AB12&gt;0),ABS(AB12),0)</f>
        <v>0</v>
      </c>
      <c r="AP12" s="25">
        <f>IF(OR('[2]Men''s Epée'!$A$3=1,AC12&gt;0),ABS(AC12),0)</f>
        <v>0</v>
      </c>
      <c r="AQ12" s="25">
        <f>IF(OR('[2]Men''s Epée'!$A$3=1,AD12&gt;0),ABS(AD12),0)</f>
        <v>0</v>
      </c>
      <c r="AR12" s="25">
        <f>IF(OR('[2]Men''s Epée'!$A$3=1,AE12&gt;0),ABS(AE12),0)</f>
        <v>0</v>
      </c>
      <c r="AT12" s="25">
        <f>IF('Men''s Epée'!AG$3=TRUE,I12,0)</f>
        <v>207</v>
      </c>
      <c r="AU12" s="25">
        <f>IF('Men''s Epée'!AH$3=TRUE,K12,0)</f>
        <v>0</v>
      </c>
      <c r="AV12" s="25">
        <f>IF('Men''s Epée'!AI$3=TRUE,M12,0)</f>
        <v>0</v>
      </c>
      <c r="AW12" s="25">
        <f>IF('Men''s Epée'!AJ$3=TRUE,O12,0)</f>
        <v>0</v>
      </c>
      <c r="AX12" s="25">
        <f>IF('[2]Men''s Epée'!$U$3=TRUE,Q12,0)</f>
        <v>0</v>
      </c>
      <c r="AY12" s="25">
        <f>IF('[2]Men''s Epée'!$V$3=TRUE,T12,0)</f>
        <v>0</v>
      </c>
      <c r="AZ12" s="25">
        <f>IF('[2]Men''s Epée'!$W$3=TRUE,W12,0)</f>
        <v>0</v>
      </c>
      <c r="BA12" s="25">
        <f t="shared" si="14"/>
        <v>529</v>
      </c>
      <c r="BB12" s="55">
        <f t="shared" si="15"/>
        <v>0</v>
      </c>
      <c r="BC12" s="55">
        <f t="shared" si="16"/>
        <v>0</v>
      </c>
      <c r="BD12" s="55">
        <f t="shared" si="17"/>
        <v>0</v>
      </c>
      <c r="BE12" s="55">
        <f t="shared" si="18"/>
        <v>0</v>
      </c>
      <c r="BF12" s="25">
        <f t="shared" si="19"/>
        <v>736</v>
      </c>
    </row>
    <row r="13" spans="1:58" ht="13.5" customHeight="1">
      <c r="A13" s="19" t="str">
        <f t="shared" si="0"/>
        <v>10</v>
      </c>
      <c r="B13" s="19">
        <f t="shared" si="12"/>
      </c>
      <c r="C13" s="37" t="s">
        <v>85</v>
      </c>
      <c r="D13" s="25">
        <v>1983</v>
      </c>
      <c r="E13" s="21">
        <f>ROUND(F13+IF('[2]Men''s Epée'!$A$3=1,G13,0)+LARGE($AG13:$AR13,1)+LARGE($AG13:$AR13,2)+LARGE($AG13:$AR13,3)+LARGE($AG13:$AR13,4),0)</f>
        <v>1490</v>
      </c>
      <c r="F13" s="22"/>
      <c r="G13" s="23"/>
      <c r="H13" s="23" t="s">
        <v>8</v>
      </c>
      <c r="I13" s="24">
        <f>IF(OR('[2]Men''s Epée'!$A$3=1,'Men''s Epée'!$AG$3=TRUE),IF(OR(H13&gt;=33,ISNUMBER(H13)=FALSE),0,VLOOKUP(H13,PointTable,I$3,TRUE)),0)</f>
        <v>0</v>
      </c>
      <c r="J13" s="23">
        <v>22</v>
      </c>
      <c r="K13" s="24">
        <f>IF(OR('[2]Men''s Epée'!$A$3=1,'Men''s Epée'!$AH$3=TRUE),IF(OR(J13&gt;=33,ISNUMBER(J13)=FALSE),0,VLOOKUP(J13,PointTable,K$3,TRUE)),0)</f>
        <v>205</v>
      </c>
      <c r="L13" s="23">
        <v>5</v>
      </c>
      <c r="M13" s="24">
        <f>IF(OR('[2]Men''s Epée'!$A$3=1,'Men''s Epée'!$AI$3=TRUE),IF(OR(L13&gt;=33,ISNUMBER(L13)=FALSE),0,VLOOKUP(L13,PointTable,M$3,TRUE)),0)</f>
        <v>420</v>
      </c>
      <c r="N13" s="23">
        <v>25</v>
      </c>
      <c r="O13" s="24">
        <f>IF(OR('[2]Men''s Epée'!$A$3=1,'Men''s Epée'!$AJ$3=TRUE),IF(OR(N13&gt;=33,ISNUMBER(N13)=FALSE),0,VLOOKUP(N13,PointTable,O$3,TRUE)),0)</f>
        <v>172</v>
      </c>
      <c r="P13" s="4" t="str">
        <f t="shared" si="13"/>
        <v>np</v>
      </c>
      <c r="Q13" s="5">
        <f>IF(OR('[2]Men's Epée'!$A$3=1,'[2]Men's Epée'!$U$3=TRUE),IF(OR(P13&gt;='Men''s Epée'!$A$3,ISNUMBER(P13)=FALSE),0,VLOOKUP(P13,PointTable,Q$3,TRUE)),0)</f>
        <v>0</v>
      </c>
      <c r="R13" s="4" t="str">
        <f>VLOOKUP($C13,'[2]Women''s Epée'!$C$4:$U$101,R$1-2,FALSE)</f>
        <v>np</v>
      </c>
      <c r="S13" s="4" t="str">
        <f t="shared" si="1"/>
        <v>np</v>
      </c>
      <c r="T13" s="5">
        <f>IF(OR('[2]Men's Epée'!$A$3=1,'[2]Men's Epée'!$V$3=TRUE),IF(OR(S13&gt;='Men''s Epée'!$A$3,ISNUMBER(S13)=FALSE),0,VLOOKUP(S13,PointTable,T$3,TRUE)),0)</f>
        <v>0</v>
      </c>
      <c r="U13" s="4" t="str">
        <f>VLOOKUP($C13,'[2]Women''s Epée'!$C$4:$U$101,U$1-2,FALSE)</f>
        <v>np</v>
      </c>
      <c r="V13" s="4">
        <f t="shared" si="2"/>
        <v>13</v>
      </c>
      <c r="W13" s="5">
        <f>IF(OR('[2]Men's Epée'!$A$3=1,'[2]Men's Epée'!$W$3=TRUE),IF(OR(V13&gt;='Men''s Epée'!$A$3,ISNUMBER(V13)=FALSE),0,VLOOKUP(V13,PointTable,W$3,TRUE)),0)</f>
        <v>525</v>
      </c>
      <c r="X13" s="4">
        <f>VLOOKUP($C13,'[2]Women''s Epée'!$C$4:$U$101,X$1-2,FALSE)</f>
        <v>13</v>
      </c>
      <c r="Y13" s="4">
        <f t="shared" si="3"/>
        <v>22</v>
      </c>
      <c r="Z13" s="5">
        <f>IF(OR(Y13&gt;='Men''s Epée'!$A$3,ISNUMBER(Y13)=FALSE),0,VLOOKUP(Y13,PointTable,Z$3,TRUE))</f>
        <v>340</v>
      </c>
      <c r="AA13" s="4">
        <f>VLOOKUP($C13,'[2]Women''s Epée'!$C$4:$U$101,AA$1-2,FALSE)</f>
        <v>22</v>
      </c>
      <c r="AB13" s="52"/>
      <c r="AE13" s="54"/>
      <c r="AG13" s="25">
        <f t="shared" si="4"/>
        <v>0</v>
      </c>
      <c r="AH13" s="25">
        <f t="shared" si="5"/>
        <v>205</v>
      </c>
      <c r="AI13" s="25">
        <f t="shared" si="6"/>
        <v>420</v>
      </c>
      <c r="AJ13" s="25">
        <f t="shared" si="7"/>
        <v>172</v>
      </c>
      <c r="AK13" s="25">
        <f t="shared" si="8"/>
        <v>0</v>
      </c>
      <c r="AL13" s="25">
        <f t="shared" si="9"/>
        <v>0</v>
      </c>
      <c r="AM13" s="25">
        <f t="shared" si="10"/>
        <v>525</v>
      </c>
      <c r="AN13" s="25">
        <f t="shared" si="11"/>
        <v>340</v>
      </c>
      <c r="AO13" s="25">
        <f>IF(OR('[2]Men''s Epée'!$A$3=1,AB13&gt;0),ABS(AB13),0)</f>
        <v>0</v>
      </c>
      <c r="AP13" s="25">
        <f>IF(OR('[2]Men''s Epée'!$A$3=1,AC13&gt;0),ABS(AC13),0)</f>
        <v>0</v>
      </c>
      <c r="AQ13" s="25">
        <f>IF(OR('[2]Men''s Epée'!$A$3=1,AD13&gt;0),ABS(AD13),0)</f>
        <v>0</v>
      </c>
      <c r="AR13" s="25">
        <f>IF(OR('[2]Men''s Epée'!$A$3=1,AE13&gt;0),ABS(AE13),0)</f>
        <v>0</v>
      </c>
      <c r="AT13" s="25">
        <f>IF('Men''s Epée'!AG$3=TRUE,I13,0)</f>
        <v>0</v>
      </c>
      <c r="AU13" s="25">
        <f>IF('Men''s Epée'!AH$3=TRUE,K13,0)</f>
        <v>0</v>
      </c>
      <c r="AV13" s="25">
        <f>IF('Men''s Epée'!AI$3=TRUE,M13,0)</f>
        <v>0</v>
      </c>
      <c r="AW13" s="25">
        <f>IF('Men''s Epée'!AJ$3=TRUE,O13,0)</f>
        <v>0</v>
      </c>
      <c r="AX13" s="25">
        <f>IF('[2]Men''s Epée'!$U$3=TRUE,Q13,0)</f>
        <v>0</v>
      </c>
      <c r="AY13" s="25">
        <f>IF('[2]Men''s Epée'!$V$3=TRUE,T13,0)</f>
        <v>0</v>
      </c>
      <c r="AZ13" s="25">
        <f>IF('[2]Men''s Epée'!$W$3=TRUE,W13,0)</f>
        <v>0</v>
      </c>
      <c r="BA13" s="25">
        <f t="shared" si="14"/>
        <v>340</v>
      </c>
      <c r="BB13" s="55">
        <f t="shared" si="15"/>
        <v>0</v>
      </c>
      <c r="BC13" s="55">
        <f t="shared" si="16"/>
        <v>0</v>
      </c>
      <c r="BD13" s="55">
        <f t="shared" si="17"/>
        <v>0</v>
      </c>
      <c r="BE13" s="55">
        <f t="shared" si="18"/>
        <v>0</v>
      </c>
      <c r="BF13" s="25">
        <f t="shared" si="19"/>
        <v>340</v>
      </c>
    </row>
    <row r="14" spans="1:58" ht="13.5" customHeight="1">
      <c r="A14" s="19" t="str">
        <f t="shared" si="0"/>
        <v>11</v>
      </c>
      <c r="B14" s="19">
        <f t="shared" si="12"/>
      </c>
      <c r="C14" s="37" t="s">
        <v>35</v>
      </c>
      <c r="D14" s="25">
        <v>1982</v>
      </c>
      <c r="E14" s="21">
        <f>ROUND(F14+IF('[2]Men''s Epée'!$A$3=1,G14,0)+LARGE($AG14:$AR14,1)+LARGE($AG14:$AR14,2)+LARGE($AG14:$AR14,3)+LARGE($AG14:$AR14,4),0)</f>
        <v>1486</v>
      </c>
      <c r="F14" s="22"/>
      <c r="G14" s="23"/>
      <c r="H14" s="23" t="s">
        <v>8</v>
      </c>
      <c r="I14" s="24">
        <f>IF(OR('[2]Men''s Epée'!$A$3=1,'Men''s Epée'!$AG$3=TRUE),IF(OR(H14&gt;=33,ISNUMBER(H14)=FALSE),0,VLOOKUP(H14,PointTable,I$3,TRUE)),0)</f>
        <v>0</v>
      </c>
      <c r="J14" s="23">
        <v>13</v>
      </c>
      <c r="K14" s="24">
        <f>IF(OR('[2]Men''s Epée'!$A$3=1,'Men''s Epée'!$AH$3=TRUE),IF(OR(J14&gt;=33,ISNUMBER(J14)=FALSE),0,VLOOKUP(J14,PointTable,K$3,TRUE)),0)</f>
        <v>303</v>
      </c>
      <c r="L14" s="23">
        <v>6</v>
      </c>
      <c r="M14" s="24">
        <f>IF(OR('[2]Men''s Epée'!$A$3=1,'Men''s Epée'!$AI$3=TRUE),IF(OR(L14&gt;=33,ISNUMBER(L14)=FALSE),0,VLOOKUP(L14,PointTable,M$3,TRUE)),0)</f>
        <v>417</v>
      </c>
      <c r="N14" s="23">
        <v>8</v>
      </c>
      <c r="O14" s="24">
        <f>IF(OR('[2]Men''s Epée'!$A$3=1,'Men''s Epée'!$AJ$3=TRUE),IF(OR(N14&gt;=33,ISNUMBER(N14)=FALSE),0,VLOOKUP(N14,PointTable,O$3,TRUE)),0)</f>
        <v>411</v>
      </c>
      <c r="P14" s="4">
        <f t="shared" si="13"/>
        <v>26</v>
      </c>
      <c r="Q14" s="5">
        <f>IF(OR('[2]Men's Epée'!$A$3=1,'[2]Men's Epée'!$U$3=TRUE),IF(OR(P14&gt;='Men''s Epée'!$A$3,ISNUMBER(P14)=FALSE),0,VLOOKUP(P14,PointTable,Q$3,TRUE)),0)</f>
        <v>310</v>
      </c>
      <c r="R14" s="4">
        <f>VLOOKUP($C14,'[2]Women''s Epée'!$C$4:$U$101,R$1-2,FALSE)</f>
        <v>26</v>
      </c>
      <c r="S14" s="4">
        <f t="shared" si="1"/>
        <v>48</v>
      </c>
      <c r="T14" s="5">
        <f>IF(OR('[2]Men's Epée'!$A$3=1,'[2]Men's Epée'!$V$3=TRUE),IF(OR(S14&gt;='Men''s Epée'!$A$3,ISNUMBER(S14)=FALSE),0,VLOOKUP(S14,PointTable,T$3,TRUE)),0)</f>
        <v>200</v>
      </c>
      <c r="U14" s="4">
        <f>VLOOKUP($C14,'[2]Women''s Epée'!$C$4:$U$101,U$1-2,FALSE)</f>
        <v>48</v>
      </c>
      <c r="V14" s="4" t="str">
        <f t="shared" si="2"/>
        <v>np</v>
      </c>
      <c r="W14" s="5">
        <f>IF(OR('[2]Men's Epée'!$A$3=1,'[2]Men's Epée'!$W$3=TRUE),IF(OR(V14&gt;='Men''s Epée'!$A$3,ISNUMBER(V14)=FALSE),0,VLOOKUP(V14,PointTable,W$3,TRUE)),0)</f>
        <v>0</v>
      </c>
      <c r="X14" s="4" t="str">
        <f>VLOOKUP($C14,'[2]Women''s Epée'!$C$4:$U$101,X$1-2,FALSE)</f>
        <v>np</v>
      </c>
      <c r="Y14" s="4">
        <f t="shared" si="3"/>
        <v>18</v>
      </c>
      <c r="Z14" s="5">
        <f>IF(OR(Y14&gt;='Men''s Epée'!$A$3,ISNUMBER(Y14)=FALSE),0,VLOOKUP(Y14,PointTable,Z$3,TRUE))</f>
        <v>348</v>
      </c>
      <c r="AA14" s="4">
        <f>VLOOKUP($C14,'[2]Women''s Epée'!$C$4:$U$101,AA$1-2,FALSE)</f>
        <v>18</v>
      </c>
      <c r="AB14" s="52"/>
      <c r="AE14" s="54"/>
      <c r="AG14" s="25">
        <f t="shared" si="4"/>
        <v>0</v>
      </c>
      <c r="AH14" s="25">
        <f t="shared" si="5"/>
        <v>303</v>
      </c>
      <c r="AI14" s="25">
        <f t="shared" si="6"/>
        <v>417</v>
      </c>
      <c r="AJ14" s="25">
        <f t="shared" si="7"/>
        <v>411</v>
      </c>
      <c r="AK14" s="25">
        <f t="shared" si="8"/>
        <v>310</v>
      </c>
      <c r="AL14" s="25">
        <f t="shared" si="9"/>
        <v>200</v>
      </c>
      <c r="AM14" s="25">
        <f t="shared" si="10"/>
        <v>0</v>
      </c>
      <c r="AN14" s="25">
        <f t="shared" si="11"/>
        <v>348</v>
      </c>
      <c r="AO14" s="25">
        <f>IF(OR('[2]Men''s Epée'!$A$3=1,AB14&gt;0),ABS(AB14),0)</f>
        <v>0</v>
      </c>
      <c r="AP14" s="25">
        <f>IF(OR('[2]Men''s Epée'!$A$3=1,AC14&gt;0),ABS(AC14),0)</f>
        <v>0</v>
      </c>
      <c r="AQ14" s="25">
        <f>IF(OR('[2]Men''s Epée'!$A$3=1,AD14&gt;0),ABS(AD14),0)</f>
        <v>0</v>
      </c>
      <c r="AR14" s="25">
        <f>IF(OR('[2]Men''s Epée'!$A$3=1,AE14&gt;0),ABS(AE14),0)</f>
        <v>0</v>
      </c>
      <c r="AT14" s="25">
        <f>IF('Men''s Epée'!AG$3=TRUE,I14,0)</f>
        <v>0</v>
      </c>
      <c r="AU14" s="25">
        <f>IF('Men''s Epée'!AH$3=TRUE,K14,0)</f>
        <v>0</v>
      </c>
      <c r="AV14" s="25">
        <f>IF('Men''s Epée'!AI$3=TRUE,M14,0)</f>
        <v>0</v>
      </c>
      <c r="AW14" s="25">
        <f>IF('Men''s Epée'!AJ$3=TRUE,O14,0)</f>
        <v>0</v>
      </c>
      <c r="AX14" s="25">
        <f>IF('[2]Men''s Epée'!$U$3=TRUE,Q14,0)</f>
        <v>0</v>
      </c>
      <c r="AY14" s="25">
        <f>IF('[2]Men''s Epée'!$V$3=TRUE,T14,0)</f>
        <v>0</v>
      </c>
      <c r="AZ14" s="25">
        <f>IF('[2]Men''s Epée'!$W$3=TRUE,W14,0)</f>
        <v>0</v>
      </c>
      <c r="BA14" s="25">
        <f t="shared" si="14"/>
        <v>348</v>
      </c>
      <c r="BB14" s="55">
        <f t="shared" si="15"/>
        <v>0</v>
      </c>
      <c r="BC14" s="55">
        <f t="shared" si="16"/>
        <v>0</v>
      </c>
      <c r="BD14" s="55">
        <f t="shared" si="17"/>
        <v>0</v>
      </c>
      <c r="BE14" s="55">
        <f t="shared" si="18"/>
        <v>0</v>
      </c>
      <c r="BF14" s="25">
        <f t="shared" si="19"/>
        <v>348</v>
      </c>
    </row>
    <row r="15" spans="1:58" ht="13.5" customHeight="1">
      <c r="A15" s="19" t="str">
        <f t="shared" si="0"/>
        <v>12</v>
      </c>
      <c r="B15" s="19">
        <f t="shared" si="12"/>
      </c>
      <c r="C15" s="37" t="s">
        <v>69</v>
      </c>
      <c r="D15" s="25">
        <v>1983</v>
      </c>
      <c r="E15" s="21">
        <f>ROUND(F15+IF('[2]Men''s Epée'!$A$3=1,G15,0)+LARGE($AG15:$AR15,1)+LARGE($AG15:$AR15,2)+LARGE($AG15:$AR15,3)+LARGE($AG15:$AR15,4),0)</f>
        <v>1409</v>
      </c>
      <c r="F15" s="22"/>
      <c r="G15" s="23"/>
      <c r="H15" s="23">
        <v>11</v>
      </c>
      <c r="I15" s="24">
        <f>IF(OR('[2]Men''s Epée'!$A$3=1,'Men''s Epée'!$AG$3=TRUE),IF(OR(H15&gt;=33,ISNUMBER(H15)=FALSE),0,VLOOKUP(H15,PointTable,I$3,TRUE)),0)</f>
        <v>319</v>
      </c>
      <c r="J15" s="23">
        <v>26</v>
      </c>
      <c r="K15" s="24">
        <f>IF(OR('[2]Men''s Epée'!$A$3=1,'Men''s Epée'!$AH$3=TRUE),IF(OR(J15&gt;=33,ISNUMBER(J15)=FALSE),0,VLOOKUP(J15,PointTable,K$3,TRUE)),0)</f>
        <v>171</v>
      </c>
      <c r="L15" s="23">
        <v>26</v>
      </c>
      <c r="M15" s="24">
        <f>IF(OR('[2]Men''s Epée'!$A$3=1,'Men''s Epée'!$AI$3=TRUE),IF(OR(L15&gt;=33,ISNUMBER(L15)=FALSE),0,VLOOKUP(L15,PointTable,M$3,TRUE)),0)</f>
        <v>171</v>
      </c>
      <c r="N15" s="23">
        <v>3</v>
      </c>
      <c r="O15" s="24">
        <f>IF(OR('[2]Men''s Epée'!$A$3=1,'Men''s Epée'!$AJ$3=TRUE),IF(OR(N15&gt;=33,ISNUMBER(N15)=FALSE),0,VLOOKUP(N15,PointTable,O$3,TRUE)),0)</f>
        <v>510</v>
      </c>
      <c r="P15" s="4" t="str">
        <f t="shared" si="13"/>
        <v>np</v>
      </c>
      <c r="Q15" s="5">
        <f>IF(OR('[2]Men's Epée'!$A$3=1,'[2]Men's Epée'!$U$3=TRUE),IF(OR(P15&gt;='Men''s Epée'!$A$3,ISNUMBER(P15)=FALSE),0,VLOOKUP(P15,PointTable,Q$3,TRUE)),0)</f>
        <v>0</v>
      </c>
      <c r="R15" s="4" t="str">
        <f>VLOOKUP($C15,'[2]Women''s Epée'!$C$4:$U$101,R$1-2,FALSE)</f>
        <v>np</v>
      </c>
      <c r="S15" s="4">
        <f t="shared" si="1"/>
        <v>41</v>
      </c>
      <c r="T15" s="5">
        <f>IF(OR('[2]Men's Epée'!$A$3=1,'[2]Men's Epée'!$V$3=TRUE),IF(OR(S15&gt;='Men''s Epée'!$A$3,ISNUMBER(S15)=FALSE),0,VLOOKUP(S15,PointTable,T$3,TRUE)),0)</f>
        <v>235</v>
      </c>
      <c r="U15" s="4">
        <f>VLOOKUP($C15,'[2]Women''s Epée'!$C$4:$U$101,U$1-2,FALSE)</f>
        <v>41</v>
      </c>
      <c r="V15" s="4" t="str">
        <f t="shared" si="2"/>
        <v>np</v>
      </c>
      <c r="W15" s="5">
        <f>IF(OR('[2]Men's Epée'!$A$3=1,'[2]Men's Epée'!$W$3=TRUE),IF(OR(V15&gt;='Men''s Epée'!$A$3,ISNUMBER(V15)=FALSE),0,VLOOKUP(V15,PointTable,W$3,TRUE)),0)</f>
        <v>0</v>
      </c>
      <c r="X15" s="4" t="str">
        <f>VLOOKUP($C15,'[2]Women''s Epée'!$C$4:$U$101,X$1-2,FALSE)</f>
        <v>np</v>
      </c>
      <c r="Y15" s="4">
        <f t="shared" si="3"/>
        <v>19.5</v>
      </c>
      <c r="Z15" s="5">
        <f>IF(OR(Y15&gt;='Men''s Epée'!$A$3,ISNUMBER(Y15)=FALSE),0,VLOOKUP(Y15,PointTable,Z$3,TRUE))</f>
        <v>345</v>
      </c>
      <c r="AA15" s="4">
        <f>VLOOKUP($C15,'[2]Women''s Epée'!$C$4:$U$101,AA$1-2,FALSE)</f>
        <v>19.5</v>
      </c>
      <c r="AB15" s="52"/>
      <c r="AE15" s="54"/>
      <c r="AG15" s="25">
        <f t="shared" si="4"/>
        <v>319</v>
      </c>
      <c r="AH15" s="25">
        <f t="shared" si="5"/>
        <v>171</v>
      </c>
      <c r="AI15" s="25">
        <f t="shared" si="6"/>
        <v>171</v>
      </c>
      <c r="AJ15" s="25">
        <f t="shared" si="7"/>
        <v>510</v>
      </c>
      <c r="AK15" s="25">
        <f t="shared" si="8"/>
        <v>0</v>
      </c>
      <c r="AL15" s="25">
        <f t="shared" si="9"/>
        <v>235</v>
      </c>
      <c r="AM15" s="25">
        <f t="shared" si="10"/>
        <v>0</v>
      </c>
      <c r="AN15" s="25">
        <f t="shared" si="11"/>
        <v>345</v>
      </c>
      <c r="AO15" s="25">
        <f>IF(OR('[2]Men''s Epée'!$A$3=1,AB15&gt;0),ABS(AB15),0)</f>
        <v>0</v>
      </c>
      <c r="AP15" s="25">
        <f>IF(OR('[2]Men''s Epée'!$A$3=1,AC15&gt;0),ABS(AC15),0)</f>
        <v>0</v>
      </c>
      <c r="AQ15" s="25">
        <f>IF(OR('[2]Men''s Epée'!$A$3=1,AD15&gt;0),ABS(AD15),0)</f>
        <v>0</v>
      </c>
      <c r="AR15" s="25">
        <f>IF(OR('[2]Men''s Epée'!$A$3=1,AE15&gt;0),ABS(AE15),0)</f>
        <v>0</v>
      </c>
      <c r="AT15" s="25">
        <f>IF('Men''s Epée'!AG$3=TRUE,I15,0)</f>
        <v>319</v>
      </c>
      <c r="AU15" s="25">
        <f>IF('Men''s Epée'!AH$3=TRUE,K15,0)</f>
        <v>0</v>
      </c>
      <c r="AV15" s="25">
        <f>IF('Men''s Epée'!AI$3=TRUE,M15,0)</f>
        <v>0</v>
      </c>
      <c r="AW15" s="25">
        <f>IF('Men''s Epée'!AJ$3=TRUE,O15,0)</f>
        <v>0</v>
      </c>
      <c r="AX15" s="25">
        <f>IF('[2]Men''s Epée'!$U$3=TRUE,Q15,0)</f>
        <v>0</v>
      </c>
      <c r="AY15" s="25">
        <f>IF('[2]Men''s Epée'!$V$3=TRUE,T15,0)</f>
        <v>0</v>
      </c>
      <c r="AZ15" s="25">
        <f>IF('[2]Men''s Epée'!$W$3=TRUE,W15,0)</f>
        <v>0</v>
      </c>
      <c r="BA15" s="25">
        <f t="shared" si="14"/>
        <v>345</v>
      </c>
      <c r="BB15" s="55">
        <f t="shared" si="15"/>
        <v>0</v>
      </c>
      <c r="BC15" s="55">
        <f t="shared" si="16"/>
        <v>0</v>
      </c>
      <c r="BD15" s="55">
        <f t="shared" si="17"/>
        <v>0</v>
      </c>
      <c r="BE15" s="55">
        <f t="shared" si="18"/>
        <v>0</v>
      </c>
      <c r="BF15" s="25">
        <f t="shared" si="19"/>
        <v>664</v>
      </c>
    </row>
    <row r="16" spans="1:58" ht="13.5" customHeight="1">
      <c r="A16" s="19" t="str">
        <f t="shared" si="0"/>
        <v>13</v>
      </c>
      <c r="B16" s="19">
        <f t="shared" si="12"/>
      </c>
      <c r="C16" s="37" t="s">
        <v>37</v>
      </c>
      <c r="D16" s="25">
        <v>1984</v>
      </c>
      <c r="E16" s="21">
        <f>ROUND(F16+IF('[2]Men''s Epée'!$A$3=1,G16,0)+LARGE($AG16:$AR16,1)+LARGE($AG16:$AR16,2)+LARGE($AG16:$AR16,3)+LARGE($AG16:$AR16,4),0)</f>
        <v>1299</v>
      </c>
      <c r="F16" s="22"/>
      <c r="G16" s="23"/>
      <c r="H16" s="23" t="s">
        <v>8</v>
      </c>
      <c r="I16" s="24">
        <f>IF(OR('[2]Men''s Epée'!$A$3=1,'Men''s Epée'!$AG$3=TRUE),IF(OR(H16&gt;=33,ISNUMBER(H16)=FALSE),0,VLOOKUP(H16,PointTable,I$3,TRUE)),0)</f>
        <v>0</v>
      </c>
      <c r="J16" s="23">
        <v>16</v>
      </c>
      <c r="K16" s="24">
        <f>IF(OR('[2]Men''s Epée'!$A$3=1,'Men''s Epée'!$AH$3=TRUE),IF(OR(J16&gt;=33,ISNUMBER(J16)=FALSE),0,VLOOKUP(J16,PointTable,K$3,TRUE)),0)</f>
        <v>300</v>
      </c>
      <c r="L16" s="23">
        <v>11</v>
      </c>
      <c r="M16" s="24">
        <f>IF(OR('[2]Men''s Epée'!$A$3=1,'Men''s Epée'!$AI$3=TRUE),IF(OR(L16&gt;=33,ISNUMBER(L16)=FALSE),0,VLOOKUP(L16,PointTable,M$3,TRUE)),0)</f>
        <v>319</v>
      </c>
      <c r="N16" s="23" t="s">
        <v>271</v>
      </c>
      <c r="O16" s="24">
        <f>IF(OR('[2]Men''s Epée'!$A$3=1,'Men''s Epée'!$AJ$3=TRUE),IF(OR(N16&gt;=33,ISNUMBER(N16)=FALSE),0,VLOOKUP(N16,PointTable,O$3,TRUE)),0)</f>
        <v>0</v>
      </c>
      <c r="P16" s="4">
        <f t="shared" si="13"/>
        <v>23</v>
      </c>
      <c r="Q16" s="5">
        <f>IF(OR('[2]Men's Epée'!$A$3=1,'[2]Men's Epée'!$U$3=TRUE),IF(OR(P16&gt;='Men''s Epée'!$A$3,ISNUMBER(P16)=FALSE),0,VLOOKUP(P16,PointTable,Q$3,TRUE)),0)</f>
        <v>385</v>
      </c>
      <c r="R16" s="4">
        <f>VLOOKUP($C16,'[2]Women''s Epée'!$C$4:$U$101,R$1-2,FALSE)</f>
        <v>23</v>
      </c>
      <c r="S16" s="4">
        <f t="shared" si="1"/>
        <v>29</v>
      </c>
      <c r="T16" s="5">
        <f>IF(OR('[2]Men's Epée'!$A$3=1,'[2]Men's Epée'!$V$3=TRUE),IF(OR(S16&gt;='Men''s Epée'!$A$3,ISNUMBER(S16)=FALSE),0,VLOOKUP(S16,PointTable,T$3,TRUE)),0)</f>
        <v>295</v>
      </c>
      <c r="U16" s="4">
        <f>VLOOKUP($C16,'[2]Women''s Epée'!$C$4:$U$101,U$1-2,FALSE)</f>
        <v>29</v>
      </c>
      <c r="V16" s="4" t="str">
        <f t="shared" si="2"/>
        <v>np</v>
      </c>
      <c r="W16" s="5">
        <f>IF(OR('[2]Men's Epée'!$A$3=1,'[2]Men's Epée'!$W$3=TRUE),IF(OR(V16&gt;='Men''s Epée'!$A$3,ISNUMBER(V16)=FALSE),0,VLOOKUP(V16,PointTable,W$3,TRUE)),0)</f>
        <v>0</v>
      </c>
      <c r="X16" s="4" t="str">
        <f>VLOOKUP($C16,'[2]Women''s Epée'!$C$4:$U$101,X$1-2,FALSE)</f>
        <v>np</v>
      </c>
      <c r="Y16" s="4" t="str">
        <f t="shared" si="3"/>
        <v>np</v>
      </c>
      <c r="Z16" s="5">
        <f>IF(OR(Y16&gt;='Men''s Epée'!$A$3,ISNUMBER(Y16)=FALSE),0,VLOOKUP(Y16,PointTable,Z$3,TRUE))</f>
        <v>0</v>
      </c>
      <c r="AA16" s="4" t="str">
        <f>VLOOKUP($C16,'[2]Women''s Epée'!$C$4:$U$101,AA$1-2,FALSE)</f>
        <v>np</v>
      </c>
      <c r="AB16" s="52"/>
      <c r="AE16" s="54"/>
      <c r="AG16" s="25">
        <f t="shared" si="4"/>
        <v>0</v>
      </c>
      <c r="AH16" s="25">
        <f t="shared" si="5"/>
        <v>300</v>
      </c>
      <c r="AI16" s="25">
        <f t="shared" si="6"/>
        <v>319</v>
      </c>
      <c r="AJ16" s="25">
        <f t="shared" si="7"/>
        <v>0</v>
      </c>
      <c r="AK16" s="25">
        <f t="shared" si="8"/>
        <v>385</v>
      </c>
      <c r="AL16" s="25">
        <f t="shared" si="9"/>
        <v>295</v>
      </c>
      <c r="AM16" s="25">
        <f t="shared" si="10"/>
        <v>0</v>
      </c>
      <c r="AN16" s="25">
        <f t="shared" si="11"/>
        <v>0</v>
      </c>
      <c r="AO16" s="25">
        <f>IF(OR('[2]Men''s Epée'!$A$3=1,AB16&gt;0),ABS(AB16),0)</f>
        <v>0</v>
      </c>
      <c r="AP16" s="25">
        <f>IF(OR('[2]Men''s Epée'!$A$3=1,AC16&gt;0),ABS(AC16),0)</f>
        <v>0</v>
      </c>
      <c r="AQ16" s="25">
        <f>IF(OR('[2]Men''s Epée'!$A$3=1,AD16&gt;0),ABS(AD16),0)</f>
        <v>0</v>
      </c>
      <c r="AR16" s="25">
        <f>IF(OR('[2]Men''s Epée'!$A$3=1,AE16&gt;0),ABS(AE16),0)</f>
        <v>0</v>
      </c>
      <c r="AT16" s="25">
        <f>IF('Men''s Epée'!AG$3=TRUE,I16,0)</f>
        <v>0</v>
      </c>
      <c r="AU16" s="25">
        <f>IF('Men''s Epée'!AH$3=TRUE,K16,0)</f>
        <v>0</v>
      </c>
      <c r="AV16" s="25">
        <f>IF('Men''s Epée'!AI$3=TRUE,M16,0)</f>
        <v>0</v>
      </c>
      <c r="AW16" s="25">
        <f>IF('Men''s Epée'!AJ$3=TRUE,O16,0)</f>
        <v>0</v>
      </c>
      <c r="AX16" s="25">
        <f>IF('[2]Men''s Epée'!$U$3=TRUE,Q16,0)</f>
        <v>0</v>
      </c>
      <c r="AY16" s="25">
        <f>IF('[2]Men''s Epée'!$V$3=TRUE,T16,0)</f>
        <v>0</v>
      </c>
      <c r="AZ16" s="25">
        <f>IF('[2]Men''s Epée'!$W$3=TRUE,W16,0)</f>
        <v>0</v>
      </c>
      <c r="BA16" s="25">
        <f t="shared" si="14"/>
        <v>0</v>
      </c>
      <c r="BB16" s="55">
        <f t="shared" si="15"/>
        <v>0</v>
      </c>
      <c r="BC16" s="55">
        <f t="shared" si="16"/>
        <v>0</v>
      </c>
      <c r="BD16" s="55">
        <f t="shared" si="17"/>
        <v>0</v>
      </c>
      <c r="BE16" s="55">
        <f t="shared" si="18"/>
        <v>0</v>
      </c>
      <c r="BF16" s="25">
        <f t="shared" si="19"/>
        <v>0</v>
      </c>
    </row>
    <row r="17" spans="1:58" ht="13.5" customHeight="1">
      <c r="A17" s="19" t="str">
        <f t="shared" si="0"/>
        <v>14</v>
      </c>
      <c r="B17" s="19">
        <f t="shared" si="12"/>
      </c>
      <c r="C17" s="37" t="s">
        <v>141</v>
      </c>
      <c r="D17" s="25">
        <v>1984</v>
      </c>
      <c r="E17" s="21">
        <f>ROUND(F17+IF('[2]Men''s Epée'!$A$3=1,G17,0)+LARGE($AG17:$AR17,1)+LARGE($AG17:$AR17,2)+LARGE($AG17:$AR17,3)+LARGE($AG17:$AR17,4),0)</f>
        <v>1246</v>
      </c>
      <c r="F17" s="22"/>
      <c r="G17" s="23"/>
      <c r="H17" s="23">
        <v>10</v>
      </c>
      <c r="I17" s="24">
        <f>IF(OR('[2]Men''s Epée'!$A$3=1,'Men''s Epée'!$AG$3=TRUE),IF(OR(H17&gt;=33,ISNUMBER(H17)=FALSE),0,VLOOKUP(H17,PointTable,I$3,TRUE)),0)</f>
        <v>320</v>
      </c>
      <c r="J17" s="23">
        <v>17</v>
      </c>
      <c r="K17" s="24">
        <f>IF(OR('[2]Men''s Epée'!$A$3=1,'Men''s Epée'!$AH$3=TRUE),IF(OR(J17&gt;=33,ISNUMBER(J17)=FALSE),0,VLOOKUP(J17,PointTable,K$3,TRUE)),0)</f>
        <v>210</v>
      </c>
      <c r="L17" s="23">
        <v>14</v>
      </c>
      <c r="M17" s="24">
        <f>IF(OR('[2]Men''s Epée'!$A$3=1,'Men''s Epée'!$AI$3=TRUE),IF(OR(L17&gt;=33,ISNUMBER(L17)=FALSE),0,VLOOKUP(L17,PointTable,M$3,TRUE)),0)</f>
        <v>302</v>
      </c>
      <c r="N17" s="23">
        <v>7</v>
      </c>
      <c r="O17" s="24">
        <f>IF(OR('[2]Men''s Epée'!$A$3=1,'Men''s Epée'!$AJ$3=TRUE),IF(OR(N17&gt;=33,ISNUMBER(N17)=FALSE),0,VLOOKUP(N17,PointTable,O$3,TRUE)),0)</f>
        <v>414</v>
      </c>
      <c r="P17" s="4" t="str">
        <f t="shared" si="13"/>
        <v>np</v>
      </c>
      <c r="Q17" s="5">
        <f>IF(OR('[2]Men's Epée'!$A$3=1,'[2]Men's Epée'!$U$3=TRUE),IF(OR(P17&gt;='Men''s Epée'!$A$3,ISNUMBER(P17)=FALSE),0,VLOOKUP(P17,PointTable,Q$3,TRUE)),0)</f>
        <v>0</v>
      </c>
      <c r="R17" s="4" t="e">
        <f>VLOOKUP($C17,'[2]Women''s Epée'!$C$4:$U$101,R$1-2,FALSE)</f>
        <v>#N/A</v>
      </c>
      <c r="S17" s="4" t="str">
        <f t="shared" si="1"/>
        <v>np</v>
      </c>
      <c r="T17" s="5">
        <f>IF(OR('[2]Men's Epée'!$A$3=1,'[2]Men's Epée'!$V$3=TRUE),IF(OR(S17&gt;='Men''s Epée'!$A$3,ISNUMBER(S17)=FALSE),0,VLOOKUP(S17,PointTable,T$3,TRUE)),0)</f>
        <v>0</v>
      </c>
      <c r="U17" s="4" t="e">
        <f>VLOOKUP($C17,'[2]Women''s Epée'!$C$4:$U$101,U$1-2,FALSE)</f>
        <v>#N/A</v>
      </c>
      <c r="V17" s="4" t="str">
        <f t="shared" si="2"/>
        <v>np</v>
      </c>
      <c r="W17" s="5">
        <f>IF(OR('[2]Men's Epée'!$A$3=1,'[2]Men's Epée'!$W$3=TRUE),IF(OR(V17&gt;='Men''s Epée'!$A$3,ISNUMBER(V17)=FALSE),0,VLOOKUP(V17,PointTable,W$3,TRUE)),0)</f>
        <v>0</v>
      </c>
      <c r="X17" s="4" t="e">
        <f>VLOOKUP($C17,'[2]Women''s Epée'!$C$4:$U$101,X$1-2,FALSE)</f>
        <v>#N/A</v>
      </c>
      <c r="Y17" s="4" t="str">
        <f t="shared" si="3"/>
        <v>np</v>
      </c>
      <c r="Z17" s="5">
        <f>IF(OR(Y17&gt;='Men''s Epée'!$A$3,ISNUMBER(Y17)=FALSE),0,VLOOKUP(Y17,PointTable,Z$3,TRUE))</f>
        <v>0</v>
      </c>
      <c r="AA17" s="4" t="e">
        <f>VLOOKUP($C17,'[2]Women''s Epée'!$C$4:$U$101,AA$1-2,FALSE)</f>
        <v>#N/A</v>
      </c>
      <c r="AB17" s="52"/>
      <c r="AE17" s="54"/>
      <c r="AG17" s="25">
        <f t="shared" si="4"/>
        <v>320</v>
      </c>
      <c r="AH17" s="25">
        <f t="shared" si="5"/>
        <v>210</v>
      </c>
      <c r="AI17" s="25">
        <f t="shared" si="6"/>
        <v>302</v>
      </c>
      <c r="AJ17" s="25">
        <f t="shared" si="7"/>
        <v>414</v>
      </c>
      <c r="AK17" s="25">
        <f t="shared" si="8"/>
        <v>0</v>
      </c>
      <c r="AL17" s="25">
        <f t="shared" si="9"/>
        <v>0</v>
      </c>
      <c r="AM17" s="25">
        <f t="shared" si="10"/>
        <v>0</v>
      </c>
      <c r="AN17" s="25">
        <f t="shared" si="11"/>
        <v>0</v>
      </c>
      <c r="AO17" s="25">
        <f>IF(OR('[2]Men''s Epée'!$A$3=1,AB17&gt;0),ABS(AB17),0)</f>
        <v>0</v>
      </c>
      <c r="AP17" s="25">
        <f>IF(OR('[2]Men''s Epée'!$A$3=1,AC17&gt;0),ABS(AC17),0)</f>
        <v>0</v>
      </c>
      <c r="AQ17" s="25">
        <f>IF(OR('[2]Men''s Epée'!$A$3=1,AD17&gt;0),ABS(AD17),0)</f>
        <v>0</v>
      </c>
      <c r="AR17" s="25">
        <f>IF(OR('[2]Men''s Epée'!$A$3=1,AE17&gt;0),ABS(AE17),0)</f>
        <v>0</v>
      </c>
      <c r="AT17" s="25">
        <f>IF('Men''s Epée'!AG$3=TRUE,I17,0)</f>
        <v>320</v>
      </c>
      <c r="AU17" s="25">
        <f>IF('Men''s Epée'!AH$3=TRUE,K17,0)</f>
        <v>0</v>
      </c>
      <c r="AV17" s="25">
        <f>IF('Men''s Epée'!AI$3=TRUE,M17,0)</f>
        <v>0</v>
      </c>
      <c r="AW17" s="25">
        <f>IF('Men''s Epée'!AJ$3=TRUE,O17,0)</f>
        <v>0</v>
      </c>
      <c r="AX17" s="25">
        <f>IF('[2]Men''s Epée'!$U$3=TRUE,Q17,0)</f>
        <v>0</v>
      </c>
      <c r="AY17" s="25">
        <f>IF('[2]Men''s Epée'!$V$3=TRUE,T17,0)</f>
        <v>0</v>
      </c>
      <c r="AZ17" s="25">
        <f>IF('[2]Men''s Epée'!$W$3=TRUE,W17,0)</f>
        <v>0</v>
      </c>
      <c r="BA17" s="25">
        <f t="shared" si="14"/>
        <v>0</v>
      </c>
      <c r="BB17" s="55">
        <f t="shared" si="15"/>
        <v>0</v>
      </c>
      <c r="BC17" s="55">
        <f t="shared" si="16"/>
        <v>0</v>
      </c>
      <c r="BD17" s="55">
        <f t="shared" si="17"/>
        <v>0</v>
      </c>
      <c r="BE17" s="55">
        <f t="shared" si="18"/>
        <v>0</v>
      </c>
      <c r="BF17" s="25">
        <f t="shared" si="19"/>
        <v>320</v>
      </c>
    </row>
    <row r="18" spans="1:58" ht="13.5" customHeight="1">
      <c r="A18" s="19" t="str">
        <f t="shared" si="0"/>
        <v>15</v>
      </c>
      <c r="B18" s="19">
        <f t="shared" si="12"/>
      </c>
      <c r="C18" s="37" t="s">
        <v>40</v>
      </c>
      <c r="D18" s="25">
        <v>1984</v>
      </c>
      <c r="E18" s="21">
        <f>ROUND(F18+IF('[2]Men''s Epée'!$A$3=1,G18,0)+LARGE($AG18:$AR18,1)+LARGE($AG18:$AR18,2)+LARGE($AG18:$AR18,3)+LARGE($AG18:$AR18,4),0)</f>
        <v>1189</v>
      </c>
      <c r="F18" s="22"/>
      <c r="G18" s="23"/>
      <c r="H18" s="23">
        <v>14</v>
      </c>
      <c r="I18" s="24">
        <f>IF(OR('[2]Men''s Epée'!$A$3=1,'Men''s Epée'!$AG$3=TRUE),IF(OR(H18&gt;=33,ISNUMBER(H18)=FALSE),0,VLOOKUP(H18,PointTable,I$3,TRUE)),0)</f>
        <v>302</v>
      </c>
      <c r="J18" s="23">
        <v>9</v>
      </c>
      <c r="K18" s="24">
        <f>IF(OR('[2]Men''s Epée'!$A$3=1,'Men''s Epée'!$AH$3=TRUE),IF(OR(J18&gt;=33,ISNUMBER(J18)=FALSE),0,VLOOKUP(J18,PointTable,K$3,TRUE)),0)</f>
        <v>321</v>
      </c>
      <c r="L18" s="23">
        <v>31</v>
      </c>
      <c r="M18" s="24">
        <f>IF(OR('[2]Men''s Epée'!$A$3=1,'Men''s Epée'!$AI$3=TRUE),IF(OR(L18&gt;=33,ISNUMBER(L18)=FALSE),0,VLOOKUP(L18,PointTable,M$3,TRUE)),0)</f>
        <v>166</v>
      </c>
      <c r="N18" s="23">
        <v>9</v>
      </c>
      <c r="O18" s="24">
        <f>IF(OR('[2]Men''s Epée'!$A$3=1,'Men''s Epée'!$AJ$3=TRUE),IF(OR(N18&gt;=33,ISNUMBER(N18)=FALSE),0,VLOOKUP(N18,PointTable,O$3,TRUE)),0)</f>
        <v>321</v>
      </c>
      <c r="P18" s="4">
        <f t="shared" si="13"/>
        <v>45</v>
      </c>
      <c r="Q18" s="5">
        <f>IF(OR('[2]Men's Epée'!$A$3=1,'[2]Men's Epée'!$U$3=TRUE),IF(OR(P18&gt;='Men''s Epée'!$A$3,ISNUMBER(P18)=FALSE),0,VLOOKUP(P18,PointTable,Q$3,TRUE)),0)</f>
        <v>215</v>
      </c>
      <c r="R18" s="4">
        <f>VLOOKUP($C18,'[2]Women''s Epée'!$C$4:$U$101,R$1-2,FALSE)</f>
        <v>45</v>
      </c>
      <c r="S18" s="4">
        <f t="shared" si="1"/>
        <v>39</v>
      </c>
      <c r="T18" s="5">
        <f>IF(OR('[2]Men's Epée'!$A$3=1,'[2]Men's Epée'!$V$3=TRUE),IF(OR(S18&gt;='Men''s Epée'!$A$3,ISNUMBER(S18)=FALSE),0,VLOOKUP(S18,PointTable,T$3,TRUE)),0)</f>
        <v>245</v>
      </c>
      <c r="U18" s="4">
        <f>VLOOKUP($C18,'[2]Women''s Epée'!$C$4:$U$101,U$1-2,FALSE)</f>
        <v>39</v>
      </c>
      <c r="V18" s="4" t="str">
        <f t="shared" si="2"/>
        <v>np</v>
      </c>
      <c r="W18" s="5">
        <f>IF(OR('[2]Men's Epée'!$A$3=1,'[2]Men's Epée'!$W$3=TRUE),IF(OR(V18&gt;='Men''s Epée'!$A$3,ISNUMBER(V18)=FALSE),0,VLOOKUP(V18,PointTable,W$3,TRUE)),0)</f>
        <v>0</v>
      </c>
      <c r="X18" s="4" t="str">
        <f>VLOOKUP($C18,'[2]Women''s Epée'!$C$4:$U$101,X$1-2,FALSE)</f>
        <v>np</v>
      </c>
      <c r="Y18" s="4" t="str">
        <f t="shared" si="3"/>
        <v>np</v>
      </c>
      <c r="Z18" s="5">
        <f>IF(OR(Y18&gt;='Men''s Epée'!$A$3,ISNUMBER(Y18)=FALSE),0,VLOOKUP(Y18,PointTable,Z$3,TRUE))</f>
        <v>0</v>
      </c>
      <c r="AA18" s="4" t="str">
        <f>VLOOKUP($C18,'[2]Women''s Epée'!$C$4:$U$101,AA$1-2,FALSE)</f>
        <v>np</v>
      </c>
      <c r="AB18" s="52"/>
      <c r="AE18" s="54"/>
      <c r="AG18" s="25">
        <f t="shared" si="4"/>
        <v>302</v>
      </c>
      <c r="AH18" s="25">
        <f t="shared" si="5"/>
        <v>321</v>
      </c>
      <c r="AI18" s="25">
        <f t="shared" si="6"/>
        <v>166</v>
      </c>
      <c r="AJ18" s="25">
        <f t="shared" si="7"/>
        <v>321</v>
      </c>
      <c r="AK18" s="25">
        <f t="shared" si="8"/>
        <v>215</v>
      </c>
      <c r="AL18" s="25">
        <f t="shared" si="9"/>
        <v>245</v>
      </c>
      <c r="AM18" s="25">
        <f t="shared" si="10"/>
        <v>0</v>
      </c>
      <c r="AN18" s="25">
        <f t="shared" si="11"/>
        <v>0</v>
      </c>
      <c r="AO18" s="25">
        <f>IF(OR('[2]Men''s Epée'!$A$3=1,AB18&gt;0),ABS(AB18),0)</f>
        <v>0</v>
      </c>
      <c r="AP18" s="25">
        <f>IF(OR('[2]Men''s Epée'!$A$3=1,AC18&gt;0),ABS(AC18),0)</f>
        <v>0</v>
      </c>
      <c r="AQ18" s="25">
        <f>IF(OR('[2]Men''s Epée'!$A$3=1,AD18&gt;0),ABS(AD18),0)</f>
        <v>0</v>
      </c>
      <c r="AR18" s="25">
        <f>IF(OR('[2]Men''s Epée'!$A$3=1,AE18&gt;0),ABS(AE18),0)</f>
        <v>0</v>
      </c>
      <c r="AT18" s="25">
        <f>IF('Men''s Epée'!AG$3=TRUE,I18,0)</f>
        <v>302</v>
      </c>
      <c r="AU18" s="25">
        <f>IF('Men''s Epée'!AH$3=TRUE,K18,0)</f>
        <v>0</v>
      </c>
      <c r="AV18" s="25">
        <f>IF('Men''s Epée'!AI$3=TRUE,M18,0)</f>
        <v>0</v>
      </c>
      <c r="AW18" s="25">
        <f>IF('Men''s Epée'!AJ$3=TRUE,O18,0)</f>
        <v>0</v>
      </c>
      <c r="AX18" s="25">
        <f>IF('[2]Men''s Epée'!$U$3=TRUE,Q18,0)</f>
        <v>0</v>
      </c>
      <c r="AY18" s="25">
        <f>IF('[2]Men''s Epée'!$V$3=TRUE,T18,0)</f>
        <v>0</v>
      </c>
      <c r="AZ18" s="25">
        <f>IF('[2]Men''s Epée'!$W$3=TRUE,W18,0)</f>
        <v>0</v>
      </c>
      <c r="BA18" s="25">
        <f t="shared" si="14"/>
        <v>0</v>
      </c>
      <c r="BB18" s="55">
        <f t="shared" si="15"/>
        <v>0</v>
      </c>
      <c r="BC18" s="55">
        <f t="shared" si="16"/>
        <v>0</v>
      </c>
      <c r="BD18" s="55">
        <f t="shared" si="17"/>
        <v>0</v>
      </c>
      <c r="BE18" s="55">
        <f t="shared" si="18"/>
        <v>0</v>
      </c>
      <c r="BF18" s="25">
        <f t="shared" si="19"/>
        <v>302</v>
      </c>
    </row>
    <row r="19" spans="1:58" ht="13.5" customHeight="1">
      <c r="A19" s="19" t="str">
        <f t="shared" si="0"/>
        <v>16</v>
      </c>
      <c r="B19" s="19">
        <f t="shared" si="12"/>
      </c>
      <c r="C19" s="37" t="s">
        <v>107</v>
      </c>
      <c r="D19" s="25">
        <v>1984</v>
      </c>
      <c r="E19" s="21">
        <f>ROUND(F19+IF('[2]Men''s Epée'!$A$3=1,G19,0)+LARGE($AG19:$AR19,1)+LARGE($AG19:$AR19,2)+LARGE($AG19:$AR19,3)+LARGE($AG19:$AR19,4),0)</f>
        <v>1106</v>
      </c>
      <c r="F19" s="22"/>
      <c r="G19" s="23"/>
      <c r="H19" s="23">
        <v>21</v>
      </c>
      <c r="I19" s="24">
        <f>IF(OR('[2]Men''s Epée'!$A$3=1,'Men''s Epée'!$AG$3=TRUE),IF(OR(H19&gt;=33,ISNUMBER(H19)=FALSE),0,VLOOKUP(H19,PointTable,I$3,TRUE)),0)</f>
        <v>206</v>
      </c>
      <c r="J19" s="23">
        <v>10</v>
      </c>
      <c r="K19" s="24">
        <f>IF(OR('[2]Men''s Epée'!$A$3=1,'Men''s Epée'!$AH$3=TRUE),IF(OR(J19&gt;=33,ISNUMBER(J19)=FALSE),0,VLOOKUP(J19,PointTable,K$3,TRUE)),0)</f>
        <v>320</v>
      </c>
      <c r="L19" s="23">
        <v>7</v>
      </c>
      <c r="M19" s="24">
        <f>IF(OR('[2]Men''s Epée'!$A$3=1,'Men''s Epée'!$AI$3=TRUE),IF(OR(L19&gt;=33,ISNUMBER(L19)=FALSE),0,VLOOKUP(L19,PointTable,M$3,TRUE)),0)</f>
        <v>414</v>
      </c>
      <c r="N19" s="23">
        <v>31</v>
      </c>
      <c r="O19" s="24">
        <f>IF(OR('[2]Men''s Epée'!$A$3=1,'Men''s Epée'!$AJ$3=TRUE),IF(OR(N19&gt;=33,ISNUMBER(N19)=FALSE),0,VLOOKUP(N19,PointTable,O$3,TRUE)),0)</f>
        <v>166</v>
      </c>
      <c r="P19" s="4" t="str">
        <f t="shared" si="13"/>
        <v>np</v>
      </c>
      <c r="Q19" s="5">
        <f>IF(OR('[2]Men's Epée'!$A$3=1,'[2]Men's Epée'!$U$3=TRUE),IF(OR(P19&gt;='Men''s Epée'!$A$3,ISNUMBER(P19)=FALSE),0,VLOOKUP(P19,PointTable,Q$3,TRUE)),0)</f>
        <v>0</v>
      </c>
      <c r="R19" s="4" t="e">
        <f>VLOOKUP($C19,'[2]Women''s Epée'!$C$4:$U$101,R$1-2,FALSE)</f>
        <v>#N/A</v>
      </c>
      <c r="S19" s="4" t="str">
        <f t="shared" si="1"/>
        <v>np</v>
      </c>
      <c r="T19" s="5">
        <f>IF(OR('[2]Men's Epée'!$A$3=1,'[2]Men's Epée'!$V$3=TRUE),IF(OR(S19&gt;='Men''s Epée'!$A$3,ISNUMBER(S19)=FALSE),0,VLOOKUP(S19,PointTable,T$3,TRUE)),0)</f>
        <v>0</v>
      </c>
      <c r="U19" s="4" t="e">
        <f>VLOOKUP($C19,'[2]Women''s Epée'!$C$4:$U$101,U$1-2,FALSE)</f>
        <v>#N/A</v>
      </c>
      <c r="V19" s="4" t="str">
        <f t="shared" si="2"/>
        <v>np</v>
      </c>
      <c r="W19" s="5">
        <f>IF(OR('[2]Men's Epée'!$A$3=1,'[2]Men's Epée'!$W$3=TRUE),IF(OR(V19&gt;='Men''s Epée'!$A$3,ISNUMBER(V19)=FALSE),0,VLOOKUP(V19,PointTable,W$3,TRUE)),0)</f>
        <v>0</v>
      </c>
      <c r="X19" s="4" t="e">
        <f>VLOOKUP($C19,'[2]Women''s Epée'!$C$4:$U$101,X$1-2,FALSE)</f>
        <v>#N/A</v>
      </c>
      <c r="Y19" s="4" t="str">
        <f t="shared" si="3"/>
        <v>np</v>
      </c>
      <c r="Z19" s="5">
        <f>IF(OR(Y19&gt;='Men''s Epée'!$A$3,ISNUMBER(Y19)=FALSE),0,VLOOKUP(Y19,PointTable,Z$3,TRUE))</f>
        <v>0</v>
      </c>
      <c r="AA19" s="4" t="e">
        <f>VLOOKUP($C19,'[2]Women''s Epée'!$C$4:$U$101,AA$1-2,FALSE)</f>
        <v>#N/A</v>
      </c>
      <c r="AB19" s="52"/>
      <c r="AE19" s="54"/>
      <c r="AG19" s="25">
        <f t="shared" si="4"/>
        <v>206</v>
      </c>
      <c r="AH19" s="25">
        <f t="shared" si="5"/>
        <v>320</v>
      </c>
      <c r="AI19" s="25">
        <f t="shared" si="6"/>
        <v>414</v>
      </c>
      <c r="AJ19" s="25">
        <f t="shared" si="7"/>
        <v>166</v>
      </c>
      <c r="AK19" s="25">
        <f t="shared" si="8"/>
        <v>0</v>
      </c>
      <c r="AL19" s="25">
        <f t="shared" si="9"/>
        <v>0</v>
      </c>
      <c r="AM19" s="25">
        <f t="shared" si="10"/>
        <v>0</v>
      </c>
      <c r="AN19" s="25">
        <f t="shared" si="11"/>
        <v>0</v>
      </c>
      <c r="AO19" s="25">
        <f>IF(OR('[2]Men''s Epée'!$A$3=1,AB19&gt;0),ABS(AB19),0)</f>
        <v>0</v>
      </c>
      <c r="AP19" s="25">
        <f>IF(OR('[2]Men''s Epée'!$A$3=1,AC19&gt;0),ABS(AC19),0)</f>
        <v>0</v>
      </c>
      <c r="AQ19" s="25">
        <f>IF(OR('[2]Men''s Epée'!$A$3=1,AD19&gt;0),ABS(AD19),0)</f>
        <v>0</v>
      </c>
      <c r="AR19" s="25">
        <f>IF(OR('[2]Men''s Epée'!$A$3=1,AE19&gt;0),ABS(AE19),0)</f>
        <v>0</v>
      </c>
      <c r="AT19" s="25">
        <f>IF('Men''s Epée'!AG$3=TRUE,I19,0)</f>
        <v>206</v>
      </c>
      <c r="AU19" s="25">
        <f>IF('Men''s Epée'!AH$3=TRUE,K19,0)</f>
        <v>0</v>
      </c>
      <c r="AV19" s="25">
        <f>IF('Men''s Epée'!AI$3=TRUE,M19,0)</f>
        <v>0</v>
      </c>
      <c r="AW19" s="25">
        <f>IF('Men''s Epée'!AJ$3=TRUE,O19,0)</f>
        <v>0</v>
      </c>
      <c r="AX19" s="25">
        <f>IF('[2]Men''s Epée'!$U$3=TRUE,Q19,0)</f>
        <v>0</v>
      </c>
      <c r="AY19" s="25">
        <f>IF('[2]Men''s Epée'!$V$3=TRUE,T19,0)</f>
        <v>0</v>
      </c>
      <c r="AZ19" s="25">
        <f>IF('[2]Men''s Epée'!$W$3=TRUE,W19,0)</f>
        <v>0</v>
      </c>
      <c r="BA19" s="25">
        <f t="shared" si="14"/>
        <v>0</v>
      </c>
      <c r="BB19" s="55">
        <f t="shared" si="15"/>
        <v>0</v>
      </c>
      <c r="BC19" s="55">
        <f t="shared" si="16"/>
        <v>0</v>
      </c>
      <c r="BD19" s="55">
        <f t="shared" si="17"/>
        <v>0</v>
      </c>
      <c r="BE19" s="55">
        <f t="shared" si="18"/>
        <v>0</v>
      </c>
      <c r="BF19" s="25">
        <f t="shared" si="19"/>
        <v>206</v>
      </c>
    </row>
    <row r="20" spans="1:58" ht="13.5" customHeight="1">
      <c r="A20" s="19" t="str">
        <f t="shared" si="0"/>
        <v>17</v>
      </c>
      <c r="B20" s="19" t="str">
        <f t="shared" si="12"/>
        <v>#</v>
      </c>
      <c r="C20" s="37" t="s">
        <v>165</v>
      </c>
      <c r="D20" s="25">
        <v>1985</v>
      </c>
      <c r="E20" s="21">
        <f>ROUND(F20+IF('[2]Men''s Epée'!$A$3=1,G20,0)+LARGE($AG20:$AR20,1)+LARGE($AG20:$AR20,2)+LARGE($AG20:$AR20,3)+LARGE($AG20:$AR20,4),0)</f>
        <v>1029</v>
      </c>
      <c r="F20" s="22"/>
      <c r="G20" s="23"/>
      <c r="H20" s="23" t="s">
        <v>8</v>
      </c>
      <c r="I20" s="24">
        <f>IF(OR('[2]Men''s Epée'!$A$3=1,'Men''s Epée'!$AG$3=TRUE),IF(OR(H20&gt;=33,ISNUMBER(H20)=FALSE),0,VLOOKUP(H20,PointTable,I$3,TRUE)),0)</f>
        <v>0</v>
      </c>
      <c r="J20" s="23">
        <v>11</v>
      </c>
      <c r="K20" s="24">
        <f>IF(OR('[2]Men''s Epée'!$A$3=1,'Men''s Epée'!$AH$3=TRUE),IF(OR(J20&gt;=33,ISNUMBER(J20)=FALSE),0,VLOOKUP(J20,PointTable,K$3,TRUE)),0)</f>
        <v>319</v>
      </c>
      <c r="L20" s="23" t="s">
        <v>8</v>
      </c>
      <c r="M20" s="24">
        <f>IF(OR('[2]Men''s Epée'!$A$3=1,'Men''s Epée'!$AI$3=TRUE),IF(OR(L20&gt;=33,ISNUMBER(L20)=FALSE),0,VLOOKUP(L20,PointTable,M$3,TRUE)),0)</f>
        <v>0</v>
      </c>
      <c r="N20" s="23">
        <v>10</v>
      </c>
      <c r="O20" s="24">
        <f>IF(OR('[2]Men''s Epée'!$A$3=1,'Men''s Epée'!$AJ$3=TRUE),IF(OR(N20&gt;=33,ISNUMBER(N20)=FALSE),0,VLOOKUP(N20,PointTable,O$3,TRUE)),0)</f>
        <v>320</v>
      </c>
      <c r="P20" s="4" t="str">
        <f t="shared" si="13"/>
        <v>np</v>
      </c>
      <c r="Q20" s="5">
        <f>IF(OR('[2]Men's Epée'!$A$3=1,'[2]Men's Epée'!$U$3=TRUE),IF(OR(P20&gt;='Men''s Epée'!$A$3,ISNUMBER(P20)=FALSE),0,VLOOKUP(P20,PointTable,Q$3,TRUE)),0)</f>
        <v>0</v>
      </c>
      <c r="R20" s="4" t="str">
        <f>VLOOKUP($C20,'[2]Women''s Epée'!$C$4:$U$101,R$1-2,FALSE)</f>
        <v>np</v>
      </c>
      <c r="S20" s="4" t="str">
        <f t="shared" si="1"/>
        <v>np</v>
      </c>
      <c r="T20" s="5">
        <f>IF(OR('[2]Men's Epée'!$A$3=1,'[2]Men's Epée'!$V$3=TRUE),IF(OR(S20&gt;='Men''s Epée'!$A$3,ISNUMBER(S20)=FALSE),0,VLOOKUP(S20,PointTable,T$3,TRUE)),0)</f>
        <v>0</v>
      </c>
      <c r="U20" s="4" t="str">
        <f>VLOOKUP($C20,'[2]Women''s Epée'!$C$4:$U$101,U$1-2,FALSE)</f>
        <v>np</v>
      </c>
      <c r="V20" s="4">
        <f t="shared" si="2"/>
        <v>22</v>
      </c>
      <c r="W20" s="5">
        <f>IF(OR('[2]Men's Epée'!$A$3=1,'[2]Men's Epée'!$W$3=TRUE),IF(OR(V20&gt;='Men''s Epée'!$A$3,ISNUMBER(V20)=FALSE),0,VLOOKUP(V20,PointTable,W$3,TRUE)),0)</f>
        <v>390</v>
      </c>
      <c r="X20" s="4">
        <f>VLOOKUP($C20,'[2]Women''s Epée'!$C$4:$U$101,X$1-2,FALSE)</f>
        <v>22</v>
      </c>
      <c r="Y20" s="4" t="str">
        <f t="shared" si="3"/>
        <v>np</v>
      </c>
      <c r="Z20" s="5">
        <f>IF(OR(Y20&gt;='Men''s Epée'!$A$3,ISNUMBER(Y20)=FALSE),0,VLOOKUP(Y20,PointTable,Z$3,TRUE))</f>
        <v>0</v>
      </c>
      <c r="AA20" s="4" t="str">
        <f>VLOOKUP($C20,'[2]Women''s Epée'!$C$4:$U$101,AA$1-2,FALSE)</f>
        <v>np</v>
      </c>
      <c r="AB20" s="52"/>
      <c r="AE20" s="54"/>
      <c r="AG20" s="25">
        <f t="shared" si="4"/>
        <v>0</v>
      </c>
      <c r="AH20" s="25">
        <f t="shared" si="5"/>
        <v>319</v>
      </c>
      <c r="AI20" s="25">
        <f t="shared" si="6"/>
        <v>0</v>
      </c>
      <c r="AJ20" s="25">
        <f t="shared" si="7"/>
        <v>320</v>
      </c>
      <c r="AK20" s="25">
        <f t="shared" si="8"/>
        <v>0</v>
      </c>
      <c r="AL20" s="25">
        <f t="shared" si="9"/>
        <v>0</v>
      </c>
      <c r="AM20" s="25">
        <f t="shared" si="10"/>
        <v>390</v>
      </c>
      <c r="AN20" s="25">
        <f t="shared" si="11"/>
        <v>0</v>
      </c>
      <c r="AO20" s="25">
        <f>IF(OR('[2]Men''s Epée'!$A$3=1,AB20&gt;0),ABS(AB20),0)</f>
        <v>0</v>
      </c>
      <c r="AP20" s="25">
        <f>IF(OR('[2]Men''s Epée'!$A$3=1,AC20&gt;0),ABS(AC20),0)</f>
        <v>0</v>
      </c>
      <c r="AQ20" s="25">
        <f>IF(OR('[2]Men''s Epée'!$A$3=1,AD20&gt;0),ABS(AD20),0)</f>
        <v>0</v>
      </c>
      <c r="AR20" s="25">
        <f>IF(OR('[2]Men''s Epée'!$A$3=1,AE20&gt;0),ABS(AE20),0)</f>
        <v>0</v>
      </c>
      <c r="AT20" s="25">
        <f>IF('Men''s Epée'!AG$3=TRUE,I20,0)</f>
        <v>0</v>
      </c>
      <c r="AU20" s="25">
        <f>IF('Men''s Epée'!AH$3=TRUE,K20,0)</f>
        <v>0</v>
      </c>
      <c r="AV20" s="25">
        <f>IF('Men''s Epée'!AI$3=TRUE,M20,0)</f>
        <v>0</v>
      </c>
      <c r="AW20" s="25">
        <f>IF('Men''s Epée'!AJ$3=TRUE,O20,0)</f>
        <v>0</v>
      </c>
      <c r="AX20" s="25">
        <f>IF('[2]Men''s Epée'!$U$3=TRUE,Q20,0)</f>
        <v>0</v>
      </c>
      <c r="AY20" s="25">
        <f>IF('[2]Men''s Epée'!$V$3=TRUE,T20,0)</f>
        <v>0</v>
      </c>
      <c r="AZ20" s="25">
        <f>IF('[2]Men''s Epée'!$W$3=TRUE,W20,0)</f>
        <v>0</v>
      </c>
      <c r="BA20" s="25">
        <f t="shared" si="14"/>
        <v>0</v>
      </c>
      <c r="BB20" s="55">
        <f t="shared" si="15"/>
        <v>0</v>
      </c>
      <c r="BC20" s="55">
        <f t="shared" si="16"/>
        <v>0</v>
      </c>
      <c r="BD20" s="55">
        <f t="shared" si="17"/>
        <v>0</v>
      </c>
      <c r="BE20" s="55">
        <f t="shared" si="18"/>
        <v>0</v>
      </c>
      <c r="BF20" s="25">
        <f t="shared" si="19"/>
        <v>0</v>
      </c>
    </row>
    <row r="21" spans="1:58" ht="13.5" customHeight="1">
      <c r="A21" s="19" t="str">
        <f t="shared" si="0"/>
        <v>18</v>
      </c>
      <c r="B21" s="19" t="str">
        <f t="shared" si="12"/>
        <v>#</v>
      </c>
      <c r="C21" s="37" t="s">
        <v>84</v>
      </c>
      <c r="D21" s="25">
        <v>1985</v>
      </c>
      <c r="E21" s="21">
        <f>ROUND(F21+IF('[2]Men''s Epée'!$A$3=1,G21,0)+LARGE($AG21:$AR21,1)+LARGE($AG21:$AR21,2)+LARGE($AG21:$AR21,3)+LARGE($AG21:$AR21,4),0)</f>
        <v>995</v>
      </c>
      <c r="F21" s="22"/>
      <c r="G21" s="23"/>
      <c r="H21" s="23">
        <v>17</v>
      </c>
      <c r="I21" s="24">
        <f>IF(OR('[2]Men''s Epée'!$A$3=1,'Men''s Epée'!$AG$3=TRUE),IF(OR(H21&gt;=33,ISNUMBER(H21)=FALSE),0,VLOOKUP(H21,PointTable,I$3,TRUE)),0)</f>
        <v>210</v>
      </c>
      <c r="J21" s="23" t="s">
        <v>8</v>
      </c>
      <c r="K21" s="24">
        <f>IF(OR('[2]Men''s Epée'!$A$3=1,'Men''s Epée'!$AH$3=TRUE),IF(OR(J21&gt;=33,ISNUMBER(J21)=FALSE),0,VLOOKUP(J21,PointTable,K$3,TRUE)),0)</f>
        <v>0</v>
      </c>
      <c r="L21" s="23">
        <v>15</v>
      </c>
      <c r="M21" s="24">
        <f>IF(OR('[2]Men''s Epée'!$A$3=1,'Men''s Epée'!$AI$3=TRUE),IF(OR(L21&gt;=33,ISNUMBER(L21)=FALSE),0,VLOOKUP(L21,PointTable,M$3,TRUE)),0)</f>
        <v>301</v>
      </c>
      <c r="N21" s="23">
        <v>23</v>
      </c>
      <c r="O21" s="24">
        <f>IF(OR('[2]Men''s Epée'!$A$3=1,'Men''s Epée'!$AJ$3=TRUE),IF(OR(N21&gt;=33,ISNUMBER(N21)=FALSE),0,VLOOKUP(N21,PointTable,O$3,TRUE)),0)</f>
        <v>204</v>
      </c>
      <c r="P21" s="4" t="str">
        <f t="shared" si="13"/>
        <v>np</v>
      </c>
      <c r="Q21" s="5">
        <f>IF(OR('[2]Men's Epée'!$A$3=1,'[2]Men's Epée'!$U$3=TRUE),IF(OR(P21&gt;='Men''s Epée'!$A$3,ISNUMBER(P21)=FALSE),0,VLOOKUP(P21,PointTable,Q$3,TRUE)),0)</f>
        <v>0</v>
      </c>
      <c r="R21" s="4" t="str">
        <f>VLOOKUP($C21,'[2]Women''s Epée'!$C$4:$U$101,R$1-2,FALSE)</f>
        <v>np</v>
      </c>
      <c r="S21" s="4">
        <f t="shared" si="1"/>
        <v>32</v>
      </c>
      <c r="T21" s="5">
        <f>IF(OR('[2]Men's Epée'!$A$3=1,'[2]Men's Epée'!$V$3=TRUE),IF(OR(S21&gt;='Men''s Epée'!$A$3,ISNUMBER(S21)=FALSE),0,VLOOKUP(S21,PointTable,T$3,TRUE)),0)</f>
        <v>280</v>
      </c>
      <c r="U21" s="4">
        <f>VLOOKUP($C21,'[2]Women''s Epée'!$C$4:$U$101,U$1-2,FALSE)</f>
        <v>32</v>
      </c>
      <c r="V21" s="4" t="str">
        <f t="shared" si="2"/>
        <v>np</v>
      </c>
      <c r="W21" s="5">
        <f>IF(OR('[2]Men's Epée'!$A$3=1,'[2]Men's Epée'!$W$3=TRUE),IF(OR(V21&gt;='Men''s Epée'!$A$3,ISNUMBER(V21)=FALSE),0,VLOOKUP(V21,PointTable,W$3,TRUE)),0)</f>
        <v>0</v>
      </c>
      <c r="X21" s="4" t="str">
        <f>VLOOKUP($C21,'[2]Women''s Epée'!$C$4:$U$101,X$1-2,FALSE)</f>
        <v>np</v>
      </c>
      <c r="Y21" s="4" t="str">
        <f t="shared" si="3"/>
        <v>np</v>
      </c>
      <c r="Z21" s="5">
        <f>IF(OR(Y21&gt;='Men''s Epée'!$A$3,ISNUMBER(Y21)=FALSE),0,VLOOKUP(Y21,PointTable,Z$3,TRUE))</f>
        <v>0</v>
      </c>
      <c r="AA21" s="4" t="str">
        <f>VLOOKUP($C21,'[2]Women''s Epée'!$C$4:$U$101,AA$1-2,FALSE)</f>
        <v>np</v>
      </c>
      <c r="AB21" s="52"/>
      <c r="AE21" s="54"/>
      <c r="AG21" s="25">
        <f t="shared" si="4"/>
        <v>210</v>
      </c>
      <c r="AH21" s="25">
        <f t="shared" si="5"/>
        <v>0</v>
      </c>
      <c r="AI21" s="25">
        <f t="shared" si="6"/>
        <v>301</v>
      </c>
      <c r="AJ21" s="25">
        <f t="shared" si="7"/>
        <v>204</v>
      </c>
      <c r="AK21" s="25">
        <f t="shared" si="8"/>
        <v>0</v>
      </c>
      <c r="AL21" s="25">
        <f t="shared" si="9"/>
        <v>280</v>
      </c>
      <c r="AM21" s="25">
        <f t="shared" si="10"/>
        <v>0</v>
      </c>
      <c r="AN21" s="25">
        <f t="shared" si="11"/>
        <v>0</v>
      </c>
      <c r="AO21" s="25">
        <f>IF(OR('[2]Men''s Epée'!$A$3=1,AB21&gt;0),ABS(AB21),0)</f>
        <v>0</v>
      </c>
      <c r="AP21" s="25">
        <f>IF(OR('[2]Men''s Epée'!$A$3=1,AC21&gt;0),ABS(AC21),0)</f>
        <v>0</v>
      </c>
      <c r="AQ21" s="25">
        <f>IF(OR('[2]Men''s Epée'!$A$3=1,AD21&gt;0),ABS(AD21),0)</f>
        <v>0</v>
      </c>
      <c r="AR21" s="25">
        <f>IF(OR('[2]Men''s Epée'!$A$3=1,AE21&gt;0),ABS(AE21),0)</f>
        <v>0</v>
      </c>
      <c r="AT21" s="25">
        <f>IF('Men''s Epée'!AG$3=TRUE,I21,0)</f>
        <v>210</v>
      </c>
      <c r="AU21" s="25">
        <f>IF('Men''s Epée'!AH$3=TRUE,K21,0)</f>
        <v>0</v>
      </c>
      <c r="AV21" s="25">
        <f>IF('Men''s Epée'!AI$3=TRUE,M21,0)</f>
        <v>0</v>
      </c>
      <c r="AW21" s="25">
        <f>IF('Men''s Epée'!AJ$3=TRUE,O21,0)</f>
        <v>0</v>
      </c>
      <c r="AX21" s="25">
        <f>IF('[2]Men''s Epée'!$U$3=TRUE,Q21,0)</f>
        <v>0</v>
      </c>
      <c r="AY21" s="25">
        <f>IF('[2]Men''s Epée'!$V$3=TRUE,T21,0)</f>
        <v>0</v>
      </c>
      <c r="AZ21" s="25">
        <f>IF('[2]Men''s Epée'!$W$3=TRUE,W21,0)</f>
        <v>0</v>
      </c>
      <c r="BA21" s="25">
        <f t="shared" si="14"/>
        <v>0</v>
      </c>
      <c r="BB21" s="55">
        <f t="shared" si="15"/>
        <v>0</v>
      </c>
      <c r="BC21" s="55">
        <f t="shared" si="16"/>
        <v>0</v>
      </c>
      <c r="BD21" s="55">
        <f t="shared" si="17"/>
        <v>0</v>
      </c>
      <c r="BE21" s="55">
        <f t="shared" si="18"/>
        <v>0</v>
      </c>
      <c r="BF21" s="25">
        <f t="shared" si="19"/>
        <v>210</v>
      </c>
    </row>
    <row r="22" spans="1:58" ht="13.5" customHeight="1">
      <c r="A22" s="19" t="str">
        <f t="shared" si="0"/>
        <v>19</v>
      </c>
      <c r="B22" s="19" t="str">
        <f t="shared" si="12"/>
        <v>#</v>
      </c>
      <c r="C22" s="37" t="s">
        <v>86</v>
      </c>
      <c r="D22" s="25">
        <v>1985</v>
      </c>
      <c r="E22" s="21">
        <f>ROUND(F22+IF('[2]Men''s Epée'!$A$3=1,G22,0)+LARGE($AG22:$AR22,1)+LARGE($AG22:$AR22,2)+LARGE($AG22:$AR22,3)+LARGE($AG22:$AR22,4),0)</f>
        <v>988</v>
      </c>
      <c r="F22" s="22"/>
      <c r="G22" s="23"/>
      <c r="H22" s="23">
        <v>24</v>
      </c>
      <c r="I22" s="24">
        <f>IF(OR('[2]Men''s Epée'!$A$3=1,'Men''s Epée'!$AG$3=TRUE),IF(OR(H22&gt;=33,ISNUMBER(H22)=FALSE),0,VLOOKUP(H22,PointTable,I$3,TRUE)),0)</f>
        <v>203</v>
      </c>
      <c r="J22" s="23">
        <v>18</v>
      </c>
      <c r="K22" s="24">
        <f>IF(OR('[2]Men''s Epée'!$A$3=1,'Men''s Epée'!$AH$3=TRUE),IF(OR(J22&gt;=33,ISNUMBER(J22)=FALSE),0,VLOOKUP(J22,PointTable,K$3,TRUE)),0)</f>
        <v>209</v>
      </c>
      <c r="L22" s="23">
        <v>29</v>
      </c>
      <c r="M22" s="24">
        <f>IF(OR('[2]Men''s Epée'!$A$3=1,'Men''s Epée'!$AI$3=TRUE),IF(OR(L22&gt;=33,ISNUMBER(L22)=FALSE),0,VLOOKUP(L22,PointTable,M$3,TRUE)),0)</f>
        <v>168</v>
      </c>
      <c r="N22" s="23">
        <v>13</v>
      </c>
      <c r="O22" s="24">
        <f>IF(OR('[2]Men''s Epée'!$A$3=1,'Men''s Epée'!$AJ$3=TRUE),IF(OR(N22&gt;=33,ISNUMBER(N22)=FALSE),0,VLOOKUP(N22,PointTable,O$3,TRUE)),0)</f>
        <v>303</v>
      </c>
      <c r="P22" s="4">
        <f t="shared" si="13"/>
        <v>33.5</v>
      </c>
      <c r="Q22" s="5">
        <f>IF(OR('[2]Men's Epée'!$A$3=1,'[2]Men's Epée'!$U$3=TRUE),IF(OR(P22&gt;='Men''s Epée'!$A$3,ISNUMBER(P22)=FALSE),0,VLOOKUP(P22,PointTable,Q$3,TRUE)),0)</f>
        <v>272.5</v>
      </c>
      <c r="R22" s="4">
        <f>VLOOKUP($C22,'[2]Women''s Epée'!$C$4:$U$101,R$1-2,FALSE)</f>
        <v>33.5</v>
      </c>
      <c r="S22" s="4" t="str">
        <f t="shared" si="1"/>
        <v>np</v>
      </c>
      <c r="T22" s="5">
        <f>IF(OR('[2]Men's Epée'!$A$3=1,'[2]Men's Epée'!$V$3=TRUE),IF(OR(S22&gt;='Men''s Epée'!$A$3,ISNUMBER(S22)=FALSE),0,VLOOKUP(S22,PointTable,T$3,TRUE)),0)</f>
        <v>0</v>
      </c>
      <c r="U22" s="4" t="str">
        <f>VLOOKUP($C22,'[2]Women''s Epée'!$C$4:$U$101,U$1-2,FALSE)</f>
        <v>np</v>
      </c>
      <c r="V22" s="4" t="str">
        <f t="shared" si="2"/>
        <v>np</v>
      </c>
      <c r="W22" s="5">
        <f>IF(OR('[2]Men's Epée'!$A$3=1,'[2]Men's Epée'!$W$3=TRUE),IF(OR(V22&gt;='Men''s Epée'!$A$3,ISNUMBER(V22)=FALSE),0,VLOOKUP(V22,PointTable,W$3,TRUE)),0)</f>
        <v>0</v>
      </c>
      <c r="X22" s="4" t="str">
        <f>VLOOKUP($C22,'[2]Women''s Epée'!$C$4:$U$101,X$1-2,FALSE)</f>
        <v>np</v>
      </c>
      <c r="Y22" s="4" t="str">
        <f t="shared" si="3"/>
        <v>np</v>
      </c>
      <c r="Z22" s="5">
        <f>IF(OR(Y22&gt;='Men''s Epée'!$A$3,ISNUMBER(Y22)=FALSE),0,VLOOKUP(Y22,PointTable,Z$3,TRUE))</f>
        <v>0</v>
      </c>
      <c r="AA22" s="4" t="str">
        <f>VLOOKUP($C22,'[2]Women''s Epée'!$C$4:$U$101,AA$1-2,FALSE)</f>
        <v>np</v>
      </c>
      <c r="AB22" s="52"/>
      <c r="AE22" s="54"/>
      <c r="AG22" s="25">
        <f t="shared" si="4"/>
        <v>203</v>
      </c>
      <c r="AH22" s="25">
        <f t="shared" si="5"/>
        <v>209</v>
      </c>
      <c r="AI22" s="25">
        <f t="shared" si="6"/>
        <v>168</v>
      </c>
      <c r="AJ22" s="25">
        <f t="shared" si="7"/>
        <v>303</v>
      </c>
      <c r="AK22" s="25">
        <f t="shared" si="8"/>
        <v>272.5</v>
      </c>
      <c r="AL22" s="25">
        <f t="shared" si="9"/>
        <v>0</v>
      </c>
      <c r="AM22" s="25">
        <f t="shared" si="10"/>
        <v>0</v>
      </c>
      <c r="AN22" s="25">
        <f t="shared" si="11"/>
        <v>0</v>
      </c>
      <c r="AO22" s="25">
        <f>IF(OR('[2]Men''s Epée'!$A$3=1,AB22&gt;0),ABS(AB22),0)</f>
        <v>0</v>
      </c>
      <c r="AP22" s="25">
        <f>IF(OR('[2]Men''s Epée'!$A$3=1,AC22&gt;0),ABS(AC22),0)</f>
        <v>0</v>
      </c>
      <c r="AQ22" s="25">
        <f>IF(OR('[2]Men''s Epée'!$A$3=1,AD22&gt;0),ABS(AD22),0)</f>
        <v>0</v>
      </c>
      <c r="AR22" s="25">
        <f>IF(OR('[2]Men''s Epée'!$A$3=1,AE22&gt;0),ABS(AE22),0)</f>
        <v>0</v>
      </c>
      <c r="AT22" s="25">
        <f>IF('Men''s Epée'!AG$3=TRUE,I22,0)</f>
        <v>203</v>
      </c>
      <c r="AU22" s="25">
        <f>IF('Men''s Epée'!AH$3=TRUE,K22,0)</f>
        <v>0</v>
      </c>
      <c r="AV22" s="25">
        <f>IF('Men''s Epée'!AI$3=TRUE,M22,0)</f>
        <v>0</v>
      </c>
      <c r="AW22" s="25">
        <f>IF('Men''s Epée'!AJ$3=TRUE,O22,0)</f>
        <v>0</v>
      </c>
      <c r="AX22" s="25">
        <f>IF('[2]Men''s Epée'!$U$3=TRUE,Q22,0)</f>
        <v>0</v>
      </c>
      <c r="AY22" s="25">
        <f>IF('[2]Men''s Epée'!$V$3=TRUE,T22,0)</f>
        <v>0</v>
      </c>
      <c r="AZ22" s="25">
        <f>IF('[2]Men''s Epée'!$W$3=TRUE,W22,0)</f>
        <v>0</v>
      </c>
      <c r="BA22" s="25">
        <f t="shared" si="14"/>
        <v>0</v>
      </c>
      <c r="BB22" s="55">
        <f t="shared" si="15"/>
        <v>0</v>
      </c>
      <c r="BC22" s="55">
        <f t="shared" si="16"/>
        <v>0</v>
      </c>
      <c r="BD22" s="55">
        <f t="shared" si="17"/>
        <v>0</v>
      </c>
      <c r="BE22" s="55">
        <f t="shared" si="18"/>
        <v>0</v>
      </c>
      <c r="BF22" s="25">
        <f t="shared" si="19"/>
        <v>203</v>
      </c>
    </row>
    <row r="23" spans="1:58" ht="13.5" customHeight="1">
      <c r="A23" s="19" t="str">
        <f t="shared" si="0"/>
        <v>20</v>
      </c>
      <c r="B23" s="19">
        <f t="shared" si="12"/>
      </c>
      <c r="C23" s="37" t="s">
        <v>34</v>
      </c>
      <c r="D23" s="25">
        <v>1983</v>
      </c>
      <c r="E23" s="21">
        <f>ROUND(F23+IF('[2]Men''s Epée'!$A$3=1,G23,0)+LARGE($AG23:$AR23,1)+LARGE($AG23:$AR23,2)+LARGE($AG23:$AR23,3)+LARGE($AG23:$AR23,4),0)</f>
        <v>915</v>
      </c>
      <c r="F23" s="22"/>
      <c r="G23" s="23"/>
      <c r="H23" s="23">
        <v>15</v>
      </c>
      <c r="I23" s="24">
        <f>IF(OR('[2]Men''s Epée'!$A$3=1,'Men''s Epée'!$AG$3=TRUE),IF(OR(H23&gt;=33,ISNUMBER(H23)=FALSE),0,VLOOKUP(H23,PointTable,I$3,TRUE)),0)</f>
        <v>301</v>
      </c>
      <c r="J23" s="23">
        <v>24</v>
      </c>
      <c r="K23" s="24">
        <f>IF(OR('[2]Men''s Epée'!$A$3=1,'Men''s Epée'!$AH$3=TRUE),IF(OR(J23&gt;=33,ISNUMBER(J23)=FALSE),0,VLOOKUP(J23,PointTable,K$3,TRUE)),0)</f>
        <v>203</v>
      </c>
      <c r="L23" s="23">
        <v>8</v>
      </c>
      <c r="M23" s="24">
        <f>IF(OR('[2]Men''s Epée'!$A$3=1,'Men''s Epée'!$AI$3=TRUE),IF(OR(L23&gt;=33,ISNUMBER(L23)=FALSE),0,VLOOKUP(L23,PointTable,M$3,TRUE)),0)</f>
        <v>411</v>
      </c>
      <c r="N23" s="23" t="s">
        <v>8</v>
      </c>
      <c r="O23" s="24">
        <f>IF(OR('[2]Men''s Epée'!$A$3=1,'Men''s Epée'!$AJ$3=TRUE),IF(OR(N23&gt;=33,ISNUMBER(N23)=FALSE),0,VLOOKUP(N23,PointTable,O$3,TRUE)),0)</f>
        <v>0</v>
      </c>
      <c r="P23" s="4" t="str">
        <f t="shared" si="13"/>
        <v>np</v>
      </c>
      <c r="Q23" s="5">
        <f>IF(OR('[2]Men's Epée'!$A$3=1,'[2]Men's Epée'!$U$3=TRUE),IF(OR(P23&gt;='Men''s Epée'!$A$3,ISNUMBER(P23)=FALSE),0,VLOOKUP(P23,PointTable,Q$3,TRUE)),0)</f>
        <v>0</v>
      </c>
      <c r="R23" s="4" t="e">
        <f>VLOOKUP($C23,'[2]Women''s Epée'!$C$4:$U$101,R$1-2,FALSE)</f>
        <v>#N/A</v>
      </c>
      <c r="S23" s="4" t="str">
        <f t="shared" si="1"/>
        <v>np</v>
      </c>
      <c r="T23" s="5">
        <f>IF(OR('[2]Men's Epée'!$A$3=1,'[2]Men's Epée'!$V$3=TRUE),IF(OR(S23&gt;='Men''s Epée'!$A$3,ISNUMBER(S23)=FALSE),0,VLOOKUP(S23,PointTable,T$3,TRUE)),0)</f>
        <v>0</v>
      </c>
      <c r="U23" s="4" t="e">
        <f>VLOOKUP($C23,'[2]Women''s Epée'!$C$4:$U$101,U$1-2,FALSE)</f>
        <v>#N/A</v>
      </c>
      <c r="V23" s="4" t="str">
        <f t="shared" si="2"/>
        <v>np</v>
      </c>
      <c r="W23" s="5">
        <f>IF(OR('[2]Men's Epée'!$A$3=1,'[2]Men's Epée'!$W$3=TRUE),IF(OR(V23&gt;='Men''s Epée'!$A$3,ISNUMBER(V23)=FALSE),0,VLOOKUP(V23,PointTable,W$3,TRUE)),0)</f>
        <v>0</v>
      </c>
      <c r="X23" s="4" t="e">
        <f>VLOOKUP($C23,'[2]Women''s Epée'!$C$4:$U$101,X$1-2,FALSE)</f>
        <v>#N/A</v>
      </c>
      <c r="Y23" s="4" t="str">
        <f t="shared" si="3"/>
        <v>np</v>
      </c>
      <c r="Z23" s="5">
        <f>IF(OR(Y23&gt;='Men''s Epée'!$A$3,ISNUMBER(Y23)=FALSE),0,VLOOKUP(Y23,PointTable,Z$3,TRUE))</f>
        <v>0</v>
      </c>
      <c r="AA23" s="4" t="e">
        <f>VLOOKUP($C23,'[2]Women''s Epée'!$C$4:$U$101,AA$1-2,FALSE)</f>
        <v>#N/A</v>
      </c>
      <c r="AB23" s="52"/>
      <c r="AE23" s="54"/>
      <c r="AG23" s="25">
        <f t="shared" si="4"/>
        <v>301</v>
      </c>
      <c r="AH23" s="25">
        <f t="shared" si="5"/>
        <v>203</v>
      </c>
      <c r="AI23" s="25">
        <f t="shared" si="6"/>
        <v>411</v>
      </c>
      <c r="AJ23" s="25">
        <f t="shared" si="7"/>
        <v>0</v>
      </c>
      <c r="AK23" s="25">
        <f t="shared" si="8"/>
        <v>0</v>
      </c>
      <c r="AL23" s="25">
        <f t="shared" si="9"/>
        <v>0</v>
      </c>
      <c r="AM23" s="25">
        <f t="shared" si="10"/>
        <v>0</v>
      </c>
      <c r="AN23" s="25">
        <f t="shared" si="11"/>
        <v>0</v>
      </c>
      <c r="AO23" s="25">
        <f>IF(OR('[2]Men''s Epée'!$A$3=1,AB23&gt;0),ABS(AB23),0)</f>
        <v>0</v>
      </c>
      <c r="AP23" s="25">
        <f>IF(OR('[2]Men''s Epée'!$A$3=1,AC23&gt;0),ABS(AC23),0)</f>
        <v>0</v>
      </c>
      <c r="AQ23" s="25">
        <f>IF(OR('[2]Men''s Epée'!$A$3=1,AD23&gt;0),ABS(AD23),0)</f>
        <v>0</v>
      </c>
      <c r="AR23" s="25">
        <f>IF(OR('[2]Men''s Epée'!$A$3=1,AE23&gt;0),ABS(AE23),0)</f>
        <v>0</v>
      </c>
      <c r="AT23" s="25">
        <f>IF('Men''s Epée'!AG$3=TRUE,I23,0)</f>
        <v>301</v>
      </c>
      <c r="AU23" s="25">
        <f>IF('Men''s Epée'!AH$3=TRUE,K23,0)</f>
        <v>0</v>
      </c>
      <c r="AV23" s="25">
        <f>IF('Men''s Epée'!AI$3=TRUE,M23,0)</f>
        <v>0</v>
      </c>
      <c r="AW23" s="25">
        <f>IF('Men''s Epée'!AJ$3=TRUE,O23,0)</f>
        <v>0</v>
      </c>
      <c r="AX23" s="25">
        <f>IF('[2]Men''s Epée'!$U$3=TRUE,Q23,0)</f>
        <v>0</v>
      </c>
      <c r="AY23" s="25">
        <f>IF('[2]Men''s Epée'!$V$3=TRUE,T23,0)</f>
        <v>0</v>
      </c>
      <c r="AZ23" s="25">
        <f>IF('[2]Men''s Epée'!$W$3=TRUE,W23,0)</f>
        <v>0</v>
      </c>
      <c r="BA23" s="25">
        <f t="shared" si="14"/>
        <v>0</v>
      </c>
      <c r="BB23" s="55">
        <f t="shared" si="15"/>
        <v>0</v>
      </c>
      <c r="BC23" s="55">
        <f t="shared" si="16"/>
        <v>0</v>
      </c>
      <c r="BD23" s="55">
        <f t="shared" si="17"/>
        <v>0</v>
      </c>
      <c r="BE23" s="55">
        <f t="shared" si="18"/>
        <v>0</v>
      </c>
      <c r="BF23" s="25">
        <f t="shared" si="19"/>
        <v>301</v>
      </c>
    </row>
    <row r="24" spans="1:58" ht="13.5" customHeight="1">
      <c r="A24" s="19" t="str">
        <f t="shared" si="0"/>
        <v>21</v>
      </c>
      <c r="B24" s="19" t="str">
        <f t="shared" si="12"/>
        <v>#</v>
      </c>
      <c r="C24" s="35" t="s">
        <v>241</v>
      </c>
      <c r="D24" s="30">
        <v>1985</v>
      </c>
      <c r="E24" s="21">
        <f>ROUND(F24+IF('[2]Men''s Epée'!$A$3=1,G24,0)+LARGE($AG24:$AR24,1)+LARGE($AG24:$AR24,2)+LARGE($AG24:$AR24,3)+LARGE($AG24:$AR24,4),0)</f>
        <v>881</v>
      </c>
      <c r="F24" s="22"/>
      <c r="G24" s="23"/>
      <c r="H24" s="23">
        <v>7</v>
      </c>
      <c r="I24" s="24">
        <f>IF(OR('[2]Men''s Epée'!$A$3=1,'Men''s Epée'!$AG$3=TRUE),IF(OR(H24&gt;=33,ISNUMBER(H24)=FALSE),0,VLOOKUP(H24,PointTable,I$3,TRUE)),0)</f>
        <v>414</v>
      </c>
      <c r="J24" s="23" t="s">
        <v>8</v>
      </c>
      <c r="K24" s="24">
        <f>IF(OR('[2]Men''s Epée'!$A$3=1,'Men''s Epée'!$AH$3=TRUE),IF(OR(J24&gt;=33,ISNUMBER(J24)=FALSE),0,VLOOKUP(J24,PointTable,K$3,TRUE)),0)</f>
        <v>0</v>
      </c>
      <c r="L24" s="23">
        <v>20</v>
      </c>
      <c r="M24" s="24">
        <f>IF(OR('[2]Men''s Epée'!$A$3=1,'Men''s Epée'!$AI$3=TRUE),IF(OR(L24&gt;=33,ISNUMBER(L24)=FALSE),0,VLOOKUP(L24,PointTable,M$3,TRUE)),0)</f>
        <v>207</v>
      </c>
      <c r="N24" s="23" t="s">
        <v>8</v>
      </c>
      <c r="O24" s="24">
        <f>IF(OR('[2]Men''s Epée'!$A$3=1,'Men''s Epée'!$AJ$3=TRUE),IF(OR(N24&gt;=33,ISNUMBER(N24)=FALSE),0,VLOOKUP(N24,PointTable,O$3,TRUE)),0)</f>
        <v>0</v>
      </c>
      <c r="P24" s="4" t="str">
        <f t="shared" si="13"/>
        <v>np</v>
      </c>
      <c r="Q24" s="5">
        <f>IF(OR('[2]Men's Epée'!$A$3=1,'[2]Men's Epée'!$U$3=TRUE),IF(OR(P24&gt;='Men''s Epée'!$A$3,ISNUMBER(P24)=FALSE),0,VLOOKUP(P24,PointTable,Q$3,TRUE)),0)</f>
        <v>0</v>
      </c>
      <c r="R24" s="4" t="str">
        <f>VLOOKUP($C24,'[2]Women''s Epée'!$C$4:$U$101,R$1-2,FALSE)</f>
        <v>np</v>
      </c>
      <c r="S24" s="4">
        <f t="shared" si="1"/>
        <v>36</v>
      </c>
      <c r="T24" s="5">
        <f>IF(OR('[2]Men's Epée'!$A$3=1,'[2]Men's Epée'!$V$3=TRUE),IF(OR(S24&gt;='Men''s Epée'!$A$3,ISNUMBER(S24)=FALSE),0,VLOOKUP(S24,PointTable,T$3,TRUE)),0)</f>
        <v>260</v>
      </c>
      <c r="U24" s="4">
        <f>VLOOKUP($C24,'[2]Women''s Epée'!$C$4:$U$101,U$1-2,FALSE)</f>
        <v>36</v>
      </c>
      <c r="V24" s="4" t="str">
        <f t="shared" si="2"/>
        <v>np</v>
      </c>
      <c r="W24" s="5">
        <f>IF(OR('[2]Men's Epée'!$A$3=1,'[2]Men's Epée'!$W$3=TRUE),IF(OR(V24&gt;='Men''s Epée'!$A$3,ISNUMBER(V24)=FALSE),0,VLOOKUP(V24,PointTable,W$3,TRUE)),0)</f>
        <v>0</v>
      </c>
      <c r="X24" s="4" t="str">
        <f>VLOOKUP($C24,'[2]Women''s Epée'!$C$4:$U$101,X$1-2,FALSE)</f>
        <v>np</v>
      </c>
      <c r="Y24" s="4" t="str">
        <f t="shared" si="3"/>
        <v>np</v>
      </c>
      <c r="Z24" s="5">
        <f>IF(OR(Y24&gt;='Men''s Epée'!$A$3,ISNUMBER(Y24)=FALSE),0,VLOOKUP(Y24,PointTable,Z$3,TRUE))</f>
        <v>0</v>
      </c>
      <c r="AA24" s="4" t="str">
        <f>VLOOKUP($C24,'[2]Women''s Epée'!$C$4:$U$101,AA$1-2,FALSE)</f>
        <v>np</v>
      </c>
      <c r="AB24" s="52"/>
      <c r="AE24" s="54"/>
      <c r="AG24" s="25">
        <f t="shared" si="4"/>
        <v>414</v>
      </c>
      <c r="AH24" s="25">
        <f t="shared" si="5"/>
        <v>0</v>
      </c>
      <c r="AI24" s="25">
        <f t="shared" si="6"/>
        <v>207</v>
      </c>
      <c r="AJ24" s="25">
        <f t="shared" si="7"/>
        <v>0</v>
      </c>
      <c r="AK24" s="25">
        <f t="shared" si="8"/>
        <v>0</v>
      </c>
      <c r="AL24" s="25">
        <f t="shared" si="9"/>
        <v>260</v>
      </c>
      <c r="AM24" s="25">
        <f t="shared" si="10"/>
        <v>0</v>
      </c>
      <c r="AN24" s="25">
        <f t="shared" si="11"/>
        <v>0</v>
      </c>
      <c r="AO24" s="25">
        <f>IF(OR('[2]Men''s Epée'!$A$3=1,AB24&gt;0),ABS(AB24),0)</f>
        <v>0</v>
      </c>
      <c r="AP24" s="25">
        <f>IF(OR('[2]Men''s Epée'!$A$3=1,AC24&gt;0),ABS(AC24),0)</f>
        <v>0</v>
      </c>
      <c r="AQ24" s="25">
        <f>IF(OR('[2]Men''s Epée'!$A$3=1,AD24&gt;0),ABS(AD24),0)</f>
        <v>0</v>
      </c>
      <c r="AR24" s="25">
        <f>IF(OR('[2]Men''s Epée'!$A$3=1,AE24&gt;0),ABS(AE24),0)</f>
        <v>0</v>
      </c>
      <c r="AT24" s="25">
        <f>IF('Men''s Epée'!AG$3=TRUE,I24,0)</f>
        <v>414</v>
      </c>
      <c r="AU24" s="25">
        <f>IF('Men''s Epée'!AH$3=TRUE,K24,0)</f>
        <v>0</v>
      </c>
      <c r="AV24" s="25">
        <f>IF('Men''s Epée'!AI$3=TRUE,M24,0)</f>
        <v>0</v>
      </c>
      <c r="AW24" s="25">
        <f>IF('Men''s Epée'!AJ$3=TRUE,O24,0)</f>
        <v>0</v>
      </c>
      <c r="AX24" s="25">
        <f>IF('[2]Men''s Epée'!$U$3=TRUE,Q24,0)</f>
        <v>0</v>
      </c>
      <c r="AY24" s="25">
        <f>IF('[2]Men''s Epée'!$V$3=TRUE,T24,0)</f>
        <v>0</v>
      </c>
      <c r="AZ24" s="25">
        <f>IF('[2]Men''s Epée'!$W$3=TRUE,W24,0)</f>
        <v>0</v>
      </c>
      <c r="BA24" s="25">
        <f t="shared" si="14"/>
        <v>0</v>
      </c>
      <c r="BB24" s="55">
        <f t="shared" si="15"/>
        <v>0</v>
      </c>
      <c r="BC24" s="55">
        <f t="shared" si="16"/>
        <v>0</v>
      </c>
      <c r="BD24" s="55">
        <f t="shared" si="17"/>
        <v>0</v>
      </c>
      <c r="BE24" s="55">
        <f t="shared" si="18"/>
        <v>0</v>
      </c>
      <c r="BF24" s="25">
        <f t="shared" si="19"/>
        <v>414</v>
      </c>
    </row>
    <row r="25" spans="1:58" ht="13.5" customHeight="1">
      <c r="A25" s="19" t="str">
        <f t="shared" si="0"/>
        <v>22</v>
      </c>
      <c r="B25" s="19" t="str">
        <f t="shared" si="12"/>
        <v>#</v>
      </c>
      <c r="C25" s="35" t="s">
        <v>150</v>
      </c>
      <c r="D25" s="30">
        <v>1985</v>
      </c>
      <c r="E25" s="21">
        <f>ROUND(F25+IF('[2]Men''s Epée'!$A$3=1,G25,0)+LARGE($AG25:$AR25,1)+LARGE($AG25:$AR25,2)+LARGE($AG25:$AR25,3)+LARGE($AG25:$AR25,4),0)</f>
        <v>794</v>
      </c>
      <c r="F25" s="22"/>
      <c r="G25" s="23"/>
      <c r="H25" s="23">
        <v>18</v>
      </c>
      <c r="I25" s="24">
        <f>IF(OR('[2]Men''s Epée'!$A$3=1,'Men''s Epée'!$AG$3=TRUE),IF(OR(H25&gt;=33,ISNUMBER(H25)=FALSE),0,VLOOKUP(H25,PointTable,I$3,TRUE)),0)</f>
        <v>209</v>
      </c>
      <c r="J25" s="23" t="s">
        <v>8</v>
      </c>
      <c r="K25" s="24">
        <f>IF(OR('[2]Men''s Epée'!$A$3=1,'Men''s Epée'!$AH$3=TRUE),IF(OR(J25&gt;=33,ISNUMBER(J25)=FALSE),0,VLOOKUP(J25,PointTable,K$3,TRUE)),0)</f>
        <v>0</v>
      </c>
      <c r="L25" s="23">
        <v>22</v>
      </c>
      <c r="M25" s="24">
        <f>IF(OR('[2]Men''s Epée'!$A$3=1,'Men''s Epée'!$AI$3=TRUE),IF(OR(L25&gt;=33,ISNUMBER(L25)=FALSE),0,VLOOKUP(L25,PointTable,M$3,TRUE)),0)</f>
        <v>205</v>
      </c>
      <c r="N25" s="23" t="s">
        <v>8</v>
      </c>
      <c r="O25" s="24">
        <f>IF(OR('[2]Men''s Epée'!$A$3=1,'Men''s Epée'!$AJ$3=TRUE),IF(OR(N25&gt;=33,ISNUMBER(N25)=FALSE),0,VLOOKUP(N25,PointTable,O$3,TRUE)),0)</f>
        <v>0</v>
      </c>
      <c r="P25" s="4">
        <f t="shared" si="13"/>
        <v>24</v>
      </c>
      <c r="Q25" s="5">
        <f>IF(OR('[2]Men's Epée'!$A$3=1,'[2]Men's Epée'!$U$3=TRUE),IF(OR(P25&gt;='Men''s Epée'!$A$3,ISNUMBER(P25)=FALSE),0,VLOOKUP(P25,PointTable,Q$3,TRUE)),0)</f>
        <v>380</v>
      </c>
      <c r="R25" s="4">
        <f>VLOOKUP($C25,'[2]Women''s Epée'!$C$4:$U$101,R$1-2,FALSE)</f>
        <v>24</v>
      </c>
      <c r="S25" s="4" t="str">
        <f t="shared" si="1"/>
        <v>np</v>
      </c>
      <c r="T25" s="5">
        <f>IF(OR('[2]Men's Epée'!$A$3=1,'[2]Men's Epée'!$V$3=TRUE),IF(OR(S25&gt;='Men''s Epée'!$A$3,ISNUMBER(S25)=FALSE),0,VLOOKUP(S25,PointTable,T$3,TRUE)),0)</f>
        <v>0</v>
      </c>
      <c r="U25" s="4" t="str">
        <f>VLOOKUP($C25,'[2]Women''s Epée'!$C$4:$U$101,U$1-2,FALSE)</f>
        <v>np</v>
      </c>
      <c r="V25" s="4" t="str">
        <f t="shared" si="2"/>
        <v>np</v>
      </c>
      <c r="W25" s="5">
        <f>IF(OR('[2]Men's Epée'!$A$3=1,'[2]Men's Epée'!$W$3=TRUE),IF(OR(V25&gt;='Men''s Epée'!$A$3,ISNUMBER(V25)=FALSE),0,VLOOKUP(V25,PointTable,W$3,TRUE)),0)</f>
        <v>0</v>
      </c>
      <c r="X25" s="4" t="str">
        <f>VLOOKUP($C25,'[2]Women''s Epée'!$C$4:$U$101,X$1-2,FALSE)</f>
        <v>np</v>
      </c>
      <c r="Y25" s="4" t="str">
        <f t="shared" si="3"/>
        <v>np</v>
      </c>
      <c r="Z25" s="5">
        <f>IF(OR(Y25&gt;='Men''s Epée'!$A$3,ISNUMBER(Y25)=FALSE),0,VLOOKUP(Y25,PointTable,Z$3,TRUE))</f>
        <v>0</v>
      </c>
      <c r="AA25" s="4" t="str">
        <f>VLOOKUP($C25,'[2]Women''s Epée'!$C$4:$U$101,AA$1-2,FALSE)</f>
        <v>np</v>
      </c>
      <c r="AB25" s="52"/>
      <c r="AE25" s="54"/>
      <c r="AG25" s="25">
        <f t="shared" si="4"/>
        <v>209</v>
      </c>
      <c r="AH25" s="25">
        <f t="shared" si="5"/>
        <v>0</v>
      </c>
      <c r="AI25" s="25">
        <f t="shared" si="6"/>
        <v>205</v>
      </c>
      <c r="AJ25" s="25">
        <f t="shared" si="7"/>
        <v>0</v>
      </c>
      <c r="AK25" s="25">
        <f t="shared" si="8"/>
        <v>380</v>
      </c>
      <c r="AL25" s="25">
        <f t="shared" si="9"/>
        <v>0</v>
      </c>
      <c r="AM25" s="25">
        <f t="shared" si="10"/>
        <v>0</v>
      </c>
      <c r="AN25" s="25">
        <f t="shared" si="11"/>
        <v>0</v>
      </c>
      <c r="AO25" s="25">
        <f>IF(OR('[2]Men''s Epée'!$A$3=1,AB25&gt;0),ABS(AB25),0)</f>
        <v>0</v>
      </c>
      <c r="AP25" s="25">
        <f>IF(OR('[2]Men''s Epée'!$A$3=1,AC25&gt;0),ABS(AC25),0)</f>
        <v>0</v>
      </c>
      <c r="AQ25" s="25">
        <f>IF(OR('[2]Men''s Epée'!$A$3=1,AD25&gt;0),ABS(AD25),0)</f>
        <v>0</v>
      </c>
      <c r="AR25" s="25">
        <f>IF(OR('[2]Men''s Epée'!$A$3=1,AE25&gt;0),ABS(AE25),0)</f>
        <v>0</v>
      </c>
      <c r="AT25" s="25">
        <f>IF('Men''s Epée'!AG$3=TRUE,I25,0)</f>
        <v>209</v>
      </c>
      <c r="AU25" s="25">
        <f>IF('Men''s Epée'!AH$3=TRUE,K25,0)</f>
        <v>0</v>
      </c>
      <c r="AV25" s="25">
        <f>IF('Men''s Epée'!AI$3=TRUE,M25,0)</f>
        <v>0</v>
      </c>
      <c r="AW25" s="25">
        <f>IF('Men''s Epée'!AJ$3=TRUE,O25,0)</f>
        <v>0</v>
      </c>
      <c r="AX25" s="25">
        <f>IF('[2]Men''s Epée'!$U$3=TRUE,Q25,0)</f>
        <v>0</v>
      </c>
      <c r="AY25" s="25">
        <f>IF('[2]Men''s Epée'!$V$3=TRUE,T25,0)</f>
        <v>0</v>
      </c>
      <c r="AZ25" s="25">
        <f>IF('[2]Men''s Epée'!$W$3=TRUE,W25,0)</f>
        <v>0</v>
      </c>
      <c r="BA25" s="25">
        <f t="shared" si="14"/>
        <v>0</v>
      </c>
      <c r="BB25" s="55">
        <f t="shared" si="15"/>
        <v>0</v>
      </c>
      <c r="BC25" s="55">
        <f t="shared" si="16"/>
        <v>0</v>
      </c>
      <c r="BD25" s="55">
        <f t="shared" si="17"/>
        <v>0</v>
      </c>
      <c r="BE25" s="55">
        <f t="shared" si="18"/>
        <v>0</v>
      </c>
      <c r="BF25" s="25">
        <f t="shared" si="19"/>
        <v>209</v>
      </c>
    </row>
    <row r="26" spans="1:58" ht="13.5" customHeight="1">
      <c r="A26" s="19" t="str">
        <f t="shared" si="0"/>
        <v>23</v>
      </c>
      <c r="B26" s="19" t="str">
        <f t="shared" si="12"/>
        <v>#</v>
      </c>
      <c r="C26" s="37" t="s">
        <v>142</v>
      </c>
      <c r="D26" s="25">
        <v>1985</v>
      </c>
      <c r="E26" s="21">
        <f>ROUND(F26+IF('[2]Men''s Epée'!$A$3=1,G26,0)+LARGE($AG26:$AR26,1)+LARGE($AG26:$AR26,2)+LARGE($AG26:$AR26,3)+LARGE($AG26:$AR26,4),0)</f>
        <v>789</v>
      </c>
      <c r="F26" s="22"/>
      <c r="G26" s="23"/>
      <c r="H26" s="23" t="s">
        <v>8</v>
      </c>
      <c r="I26" s="24">
        <f>IF(OR('[2]Men''s Epée'!$A$3=1,'Men''s Epée'!$AG$3=TRUE),IF(OR(H26&gt;=33,ISNUMBER(H26)=FALSE),0,VLOOKUP(H26,PointTable,I$3,TRUE)),0)</f>
        <v>0</v>
      </c>
      <c r="J26" s="23">
        <v>7</v>
      </c>
      <c r="K26" s="24">
        <f>IF(OR('[2]Men''s Epée'!$A$3=1,'Men''s Epée'!$AH$3=TRUE),IF(OR(J26&gt;=33,ISNUMBER(J26)=FALSE),0,VLOOKUP(J26,PointTable,K$3,TRUE)),0)</f>
        <v>414</v>
      </c>
      <c r="L26" s="23" t="s">
        <v>8</v>
      </c>
      <c r="M26" s="24">
        <f>IF(OR('[2]Men''s Epée'!$A$3=1,'Men''s Epée'!$AI$3=TRUE),IF(OR(L26&gt;=33,ISNUMBER(L26)=FALSE),0,VLOOKUP(L26,PointTable,M$3,TRUE)),0)</f>
        <v>0</v>
      </c>
      <c r="N26" s="23">
        <v>27</v>
      </c>
      <c r="O26" s="24">
        <f>IF(OR('[2]Men''s Epée'!$A$3=1,'Men''s Epée'!$AJ$3=TRUE),IF(OR(N26&gt;=33,ISNUMBER(N26)=FALSE),0,VLOOKUP(N26,PointTable,O$3,TRUE)),0)</f>
        <v>170</v>
      </c>
      <c r="P26" s="4">
        <f t="shared" si="13"/>
        <v>47</v>
      </c>
      <c r="Q26" s="5">
        <f>IF(OR('[2]Men's Epée'!$A$3=1,'[2]Men's Epée'!$U$3=TRUE),IF(OR(P26&gt;='Men''s Epée'!$A$3,ISNUMBER(P26)=FALSE),0,VLOOKUP(P26,PointTable,Q$3,TRUE)),0)</f>
        <v>205</v>
      </c>
      <c r="R26" s="4">
        <f>VLOOKUP($C26,'[2]Women''s Epée'!$C$4:$U$101,R$1-2,FALSE)</f>
        <v>47</v>
      </c>
      <c r="S26" s="4" t="str">
        <f t="shared" si="1"/>
        <v>np</v>
      </c>
      <c r="T26" s="5">
        <f>IF(OR('[2]Men's Epée'!$A$3=1,'[2]Men's Epée'!$V$3=TRUE),IF(OR(S26&gt;='Men''s Epée'!$A$3,ISNUMBER(S26)=FALSE),0,VLOOKUP(S26,PointTable,T$3,TRUE)),0)</f>
        <v>0</v>
      </c>
      <c r="U26" s="4" t="str">
        <f>VLOOKUP($C26,'[2]Women''s Epée'!$C$4:$U$101,U$1-2,FALSE)</f>
        <v>np</v>
      </c>
      <c r="V26" s="4" t="str">
        <f t="shared" si="2"/>
        <v>np</v>
      </c>
      <c r="W26" s="5">
        <f>IF(OR('[2]Men's Epée'!$A$3=1,'[2]Men's Epée'!$W$3=TRUE),IF(OR(V26&gt;='Men''s Epée'!$A$3,ISNUMBER(V26)=FALSE),0,VLOOKUP(V26,PointTable,W$3,TRUE)),0)</f>
        <v>0</v>
      </c>
      <c r="X26" s="4" t="str">
        <f>VLOOKUP($C26,'[2]Women''s Epée'!$C$4:$U$101,X$1-2,FALSE)</f>
        <v>np</v>
      </c>
      <c r="Y26" s="4" t="str">
        <f t="shared" si="3"/>
        <v>np</v>
      </c>
      <c r="Z26" s="5">
        <f>IF(OR(Y26&gt;='Men''s Epée'!$A$3,ISNUMBER(Y26)=FALSE),0,VLOOKUP(Y26,PointTable,Z$3,TRUE))</f>
        <v>0</v>
      </c>
      <c r="AA26" s="4" t="str">
        <f>VLOOKUP($C26,'[2]Women''s Epée'!$C$4:$U$101,AA$1-2,FALSE)</f>
        <v>np</v>
      </c>
      <c r="AB26" s="52"/>
      <c r="AE26" s="54"/>
      <c r="AG26" s="25">
        <f t="shared" si="4"/>
        <v>0</v>
      </c>
      <c r="AH26" s="25">
        <f t="shared" si="5"/>
        <v>414</v>
      </c>
      <c r="AI26" s="25">
        <f t="shared" si="6"/>
        <v>0</v>
      </c>
      <c r="AJ26" s="25">
        <f t="shared" si="7"/>
        <v>170</v>
      </c>
      <c r="AK26" s="25">
        <f t="shared" si="8"/>
        <v>205</v>
      </c>
      <c r="AL26" s="25">
        <f t="shared" si="9"/>
        <v>0</v>
      </c>
      <c r="AM26" s="25">
        <f t="shared" si="10"/>
        <v>0</v>
      </c>
      <c r="AN26" s="25">
        <f t="shared" si="11"/>
        <v>0</v>
      </c>
      <c r="AO26" s="25">
        <f>IF(OR('[2]Men''s Epée'!$A$3=1,AB26&gt;0),ABS(AB26),0)</f>
        <v>0</v>
      </c>
      <c r="AP26" s="25">
        <f>IF(OR('[2]Men''s Epée'!$A$3=1,AC26&gt;0),ABS(AC26),0)</f>
        <v>0</v>
      </c>
      <c r="AQ26" s="25">
        <f>IF(OR('[2]Men''s Epée'!$A$3=1,AD26&gt;0),ABS(AD26),0)</f>
        <v>0</v>
      </c>
      <c r="AR26" s="25">
        <f>IF(OR('[2]Men''s Epée'!$A$3=1,AE26&gt;0),ABS(AE26),0)</f>
        <v>0</v>
      </c>
      <c r="AT26" s="25">
        <f>IF('Men''s Epée'!AG$3=TRUE,I26,0)</f>
        <v>0</v>
      </c>
      <c r="AU26" s="25">
        <f>IF('Men''s Epée'!AH$3=TRUE,K26,0)</f>
        <v>0</v>
      </c>
      <c r="AV26" s="25">
        <f>IF('Men''s Epée'!AI$3=TRUE,M26,0)</f>
        <v>0</v>
      </c>
      <c r="AW26" s="25">
        <f>IF('Men''s Epée'!AJ$3=TRUE,O26,0)</f>
        <v>0</v>
      </c>
      <c r="AX26" s="25">
        <f>IF('[2]Men''s Epée'!$U$3=TRUE,Q26,0)</f>
        <v>0</v>
      </c>
      <c r="AY26" s="25">
        <f>IF('[2]Men''s Epée'!$V$3=TRUE,T26,0)</f>
        <v>0</v>
      </c>
      <c r="AZ26" s="25">
        <f>IF('[2]Men''s Epée'!$W$3=TRUE,W26,0)</f>
        <v>0</v>
      </c>
      <c r="BA26" s="25">
        <f t="shared" si="14"/>
        <v>0</v>
      </c>
      <c r="BB26" s="55">
        <f t="shared" si="15"/>
        <v>0</v>
      </c>
      <c r="BC26" s="55">
        <f t="shared" si="16"/>
        <v>0</v>
      </c>
      <c r="BD26" s="55">
        <f t="shared" si="17"/>
        <v>0</v>
      </c>
      <c r="BE26" s="55">
        <f t="shared" si="18"/>
        <v>0</v>
      </c>
      <c r="BF26" s="25">
        <f t="shared" si="19"/>
        <v>0</v>
      </c>
    </row>
    <row r="27" spans="1:58" ht="13.5" customHeight="1">
      <c r="A27" s="19" t="str">
        <f t="shared" si="0"/>
        <v>24</v>
      </c>
      <c r="B27" s="19" t="str">
        <f t="shared" si="12"/>
        <v>#</v>
      </c>
      <c r="C27" s="35" t="s">
        <v>220</v>
      </c>
      <c r="D27" s="30">
        <v>1986</v>
      </c>
      <c r="E27" s="21">
        <f>ROUND(F27+IF('[2]Men''s Epée'!$A$3=1,G27,0)+LARGE($AG27:$AR27,1)+LARGE($AG27:$AR27,2)+LARGE($AG27:$AR27,3)+LARGE($AG27:$AR27,4),0)</f>
        <v>749</v>
      </c>
      <c r="F27" s="22"/>
      <c r="G27" s="23"/>
      <c r="H27" s="23">
        <v>9</v>
      </c>
      <c r="I27" s="24">
        <f>IF(OR('[2]Men''s Epée'!$A$3=1,'Men''s Epée'!$AG$3=TRUE),IF(OR(H27&gt;=33,ISNUMBER(H27)=FALSE),0,VLOOKUP(H27,PointTable,I$3,TRUE)),0)</f>
        <v>321</v>
      </c>
      <c r="J27" s="23" t="s">
        <v>8</v>
      </c>
      <c r="K27" s="24">
        <f>IF(OR('[2]Men''s Epée'!$A$3=1,'Men''s Epée'!$AH$3=TRUE),IF(OR(J27&gt;=33,ISNUMBER(J27)=FALSE),0,VLOOKUP(J27,PointTable,K$3,TRUE)),0)</f>
        <v>0</v>
      </c>
      <c r="L27" s="23" t="s">
        <v>8</v>
      </c>
      <c r="M27" s="24">
        <f>IF(OR('[2]Men''s Epée'!$A$3=1,'Men''s Epée'!$AI$3=TRUE),IF(OR(L27&gt;=33,ISNUMBER(L27)=FALSE),0,VLOOKUP(L27,PointTable,M$3,TRUE)),0)</f>
        <v>0</v>
      </c>
      <c r="N27" s="23">
        <v>19</v>
      </c>
      <c r="O27" s="24">
        <f>IF(OR('[2]Men''s Epée'!$A$3=1,'Men''s Epée'!$AJ$3=TRUE),IF(OR(N27&gt;=33,ISNUMBER(N27)=FALSE),0,VLOOKUP(N27,PointTable,O$3,TRUE)),0)</f>
        <v>208</v>
      </c>
      <c r="P27" s="4">
        <f t="shared" si="13"/>
        <v>44</v>
      </c>
      <c r="Q27" s="5">
        <f>IF(OR('[2]Men's Epée'!$A$3=1,'[2]Men's Epée'!$U$3=TRUE),IF(OR(P27&gt;='Men''s Epée'!$A$3,ISNUMBER(P27)=FALSE),0,VLOOKUP(P27,PointTable,Q$3,TRUE)),0)</f>
        <v>220</v>
      </c>
      <c r="R27" s="4">
        <f>VLOOKUP($C27,'[2]Women''s Epée'!$C$4:$U$101,R$1-2,FALSE)</f>
        <v>44</v>
      </c>
      <c r="S27" s="4" t="str">
        <f t="shared" si="1"/>
        <v>np</v>
      </c>
      <c r="T27" s="5">
        <f>IF(OR('[2]Men's Epée'!$A$3=1,'[2]Men's Epée'!$V$3=TRUE),IF(OR(S27&gt;='Men''s Epée'!$A$3,ISNUMBER(S27)=FALSE),0,VLOOKUP(S27,PointTable,T$3,TRUE)),0)</f>
        <v>0</v>
      </c>
      <c r="U27" s="4" t="str">
        <f>VLOOKUP($C27,'[2]Women''s Epée'!$C$4:$U$101,U$1-2,FALSE)</f>
        <v>np</v>
      </c>
      <c r="V27" s="4" t="str">
        <f t="shared" si="2"/>
        <v>np</v>
      </c>
      <c r="W27" s="5">
        <f>IF(OR('[2]Men's Epée'!$A$3=1,'[2]Men's Epée'!$W$3=TRUE),IF(OR(V27&gt;='Men''s Epée'!$A$3,ISNUMBER(V27)=FALSE),0,VLOOKUP(V27,PointTable,W$3,TRUE)),0)</f>
        <v>0</v>
      </c>
      <c r="X27" s="4" t="str">
        <f>VLOOKUP($C27,'[2]Women''s Epée'!$C$4:$U$101,X$1-2,FALSE)</f>
        <v>np</v>
      </c>
      <c r="Y27" s="4" t="str">
        <f t="shared" si="3"/>
        <v>np</v>
      </c>
      <c r="Z27" s="5">
        <f>IF(OR(Y27&gt;='Men''s Epée'!$A$3,ISNUMBER(Y27)=FALSE),0,VLOOKUP(Y27,PointTable,Z$3,TRUE))</f>
        <v>0</v>
      </c>
      <c r="AA27" s="4" t="str">
        <f>VLOOKUP($C27,'[2]Women''s Epée'!$C$4:$U$101,AA$1-2,FALSE)</f>
        <v>np</v>
      </c>
      <c r="AB27" s="52"/>
      <c r="AE27" s="54"/>
      <c r="AG27" s="25">
        <f t="shared" si="4"/>
        <v>321</v>
      </c>
      <c r="AH27" s="25">
        <f t="shared" si="5"/>
        <v>0</v>
      </c>
      <c r="AI27" s="25">
        <f t="shared" si="6"/>
        <v>0</v>
      </c>
      <c r="AJ27" s="25">
        <f t="shared" si="7"/>
        <v>208</v>
      </c>
      <c r="AK27" s="25">
        <f t="shared" si="8"/>
        <v>220</v>
      </c>
      <c r="AL27" s="25">
        <f t="shared" si="9"/>
        <v>0</v>
      </c>
      <c r="AM27" s="25">
        <f t="shared" si="10"/>
        <v>0</v>
      </c>
      <c r="AN27" s="25">
        <f t="shared" si="11"/>
        <v>0</v>
      </c>
      <c r="AO27" s="25">
        <f>IF(OR('[2]Men''s Epée'!$A$3=1,AB27&gt;0),ABS(AB27),0)</f>
        <v>0</v>
      </c>
      <c r="AP27" s="25">
        <f>IF(OR('[2]Men''s Epée'!$A$3=1,AC27&gt;0),ABS(AC27),0)</f>
        <v>0</v>
      </c>
      <c r="AQ27" s="25">
        <f>IF(OR('[2]Men''s Epée'!$A$3=1,AD27&gt;0),ABS(AD27),0)</f>
        <v>0</v>
      </c>
      <c r="AR27" s="25">
        <f>IF(OR('[2]Men''s Epée'!$A$3=1,AE27&gt;0),ABS(AE27),0)</f>
        <v>0</v>
      </c>
      <c r="AT27" s="25">
        <f>IF('Men''s Epée'!AG$3=TRUE,I27,0)</f>
        <v>321</v>
      </c>
      <c r="AU27" s="25">
        <f>IF('Men''s Epée'!AH$3=TRUE,K27,0)</f>
        <v>0</v>
      </c>
      <c r="AV27" s="25">
        <f>IF('Men''s Epée'!AI$3=TRUE,M27,0)</f>
        <v>0</v>
      </c>
      <c r="AW27" s="25">
        <f>IF('Men''s Epée'!AJ$3=TRUE,O27,0)</f>
        <v>0</v>
      </c>
      <c r="AX27" s="25">
        <f>IF('[2]Men''s Epée'!$U$3=TRUE,Q27,0)</f>
        <v>0</v>
      </c>
      <c r="AY27" s="25">
        <f>IF('[2]Men''s Epée'!$V$3=TRUE,T27,0)</f>
        <v>0</v>
      </c>
      <c r="AZ27" s="25">
        <f>IF('[2]Men''s Epée'!$W$3=TRUE,W27,0)</f>
        <v>0</v>
      </c>
      <c r="BA27" s="25">
        <f t="shared" si="14"/>
        <v>0</v>
      </c>
      <c r="BB27" s="55">
        <f t="shared" si="15"/>
        <v>0</v>
      </c>
      <c r="BC27" s="55">
        <f t="shared" si="16"/>
        <v>0</v>
      </c>
      <c r="BD27" s="55">
        <f t="shared" si="17"/>
        <v>0</v>
      </c>
      <c r="BE27" s="55">
        <f t="shared" si="18"/>
        <v>0</v>
      </c>
      <c r="BF27" s="25">
        <f t="shared" si="19"/>
        <v>321</v>
      </c>
    </row>
    <row r="28" spans="1:58" ht="13.5" customHeight="1">
      <c r="A28" s="19" t="str">
        <f t="shared" si="0"/>
        <v>25</v>
      </c>
      <c r="B28" s="19">
        <f aca="true" t="shared" si="20" ref="B28:B46">IF(D28&gt;=CadetCutoff,"#","")</f>
      </c>
      <c r="C28" s="37" t="s">
        <v>169</v>
      </c>
      <c r="D28" s="25">
        <v>1984</v>
      </c>
      <c r="E28" s="21">
        <f>ROUND(F28+IF('[2]Men''s Epée'!$A$3=1,G28,0)+LARGE($AG28:$AR28,1)+LARGE($AG28:$AR28,2)+LARGE($AG28:$AR28,3)+LARGE($AG28:$AR28,4),0)</f>
        <v>709</v>
      </c>
      <c r="F28" s="22"/>
      <c r="G28" s="23"/>
      <c r="H28" s="23" t="s">
        <v>8</v>
      </c>
      <c r="I28" s="24">
        <f>IF(OR('[2]Men''s Epée'!$A$3=1,'Men''s Epée'!$AG$3=TRUE),IF(OR(H28&gt;=33,ISNUMBER(H28)=FALSE),0,VLOOKUP(H28,PointTable,I$3,TRUE)),0)</f>
        <v>0</v>
      </c>
      <c r="J28" s="23">
        <v>23</v>
      </c>
      <c r="K28" s="24">
        <f>IF(OR('[2]Men''s Epée'!$A$3=1,'Men''s Epée'!$AH$3=TRUE),IF(OR(J28&gt;=33,ISNUMBER(J28)=FALSE),0,VLOOKUP(J28,PointTable,K$3,TRUE)),0)</f>
        <v>204</v>
      </c>
      <c r="L28" s="23">
        <v>16</v>
      </c>
      <c r="M28" s="24">
        <f>IF(OR('[2]Men''s Epée'!$A$3=1,'Men''s Epée'!$AI$3=TRUE),IF(OR(L28&gt;=33,ISNUMBER(L28)=FALSE),0,VLOOKUP(L28,PointTable,M$3,TRUE)),0)</f>
        <v>300</v>
      </c>
      <c r="N28" s="23" t="s">
        <v>8</v>
      </c>
      <c r="O28" s="24">
        <f>IF(OR('[2]Men''s Epée'!$A$3=1,'Men''s Epée'!$AJ$3=TRUE),IF(OR(N28&gt;=33,ISNUMBER(N28)=FALSE),0,VLOOKUP(N28,PointTable,O$3,TRUE)),0)</f>
        <v>0</v>
      </c>
      <c r="P28" s="4" t="str">
        <f>IF(ISERROR(R28),"np",R28)</f>
        <v>np</v>
      </c>
      <c r="Q28" s="5">
        <f>IF(OR('[2]Men's Epée'!$A$3=1,'[2]Men's Epée'!$U$3=TRUE),IF(OR(P28&gt;='Men''s Epée'!$A$3,ISNUMBER(P28)=FALSE),0,VLOOKUP(P28,PointTable,Q$3,TRUE)),0)</f>
        <v>0</v>
      </c>
      <c r="R28" s="4" t="str">
        <f>VLOOKUP($C28,'[2]Women''s Epée'!$C$4:$U$101,R$1-2,FALSE)</f>
        <v>np</v>
      </c>
      <c r="S28" s="4">
        <f t="shared" si="1"/>
        <v>47</v>
      </c>
      <c r="T28" s="5">
        <f>IF(OR('[2]Men's Epée'!$A$3=1,'[2]Men's Epée'!$V$3=TRUE),IF(OR(S28&gt;='Men''s Epée'!$A$3,ISNUMBER(S28)=FALSE),0,VLOOKUP(S28,PointTable,T$3,TRUE)),0)</f>
        <v>205</v>
      </c>
      <c r="U28" s="4">
        <f>VLOOKUP($C28,'[2]Women''s Epée'!$C$4:$U$101,U$1-2,FALSE)</f>
        <v>47</v>
      </c>
      <c r="V28" s="4" t="str">
        <f t="shared" si="2"/>
        <v>np</v>
      </c>
      <c r="W28" s="5">
        <f>IF(OR('[2]Men's Epée'!$A$3=1,'[2]Men's Epée'!$W$3=TRUE),IF(OR(V28&gt;='Men''s Epée'!$A$3,ISNUMBER(V28)=FALSE),0,VLOOKUP(V28,PointTable,W$3,TRUE)),0)</f>
        <v>0</v>
      </c>
      <c r="X28" s="4" t="str">
        <f>VLOOKUP($C28,'[2]Women''s Epée'!$C$4:$U$101,X$1-2,FALSE)</f>
        <v>np</v>
      </c>
      <c r="Y28" s="4" t="str">
        <f t="shared" si="3"/>
        <v>np</v>
      </c>
      <c r="Z28" s="5">
        <f>IF(OR(Y28&gt;='Men''s Epée'!$A$3,ISNUMBER(Y28)=FALSE),0,VLOOKUP(Y28,PointTable,Z$3,TRUE))</f>
        <v>0</v>
      </c>
      <c r="AA28" s="4" t="str">
        <f>VLOOKUP($C28,'[2]Women''s Epée'!$C$4:$U$101,AA$1-2,FALSE)</f>
        <v>np</v>
      </c>
      <c r="AB28" s="52"/>
      <c r="AE28" s="54"/>
      <c r="AG28" s="25">
        <f>I28</f>
        <v>0</v>
      </c>
      <c r="AH28" s="25">
        <f>K28</f>
        <v>204</v>
      </c>
      <c r="AI28" s="25">
        <f>M28</f>
        <v>300</v>
      </c>
      <c r="AJ28" s="25">
        <f>O28</f>
        <v>0</v>
      </c>
      <c r="AK28" s="25">
        <f>Q28</f>
        <v>0</v>
      </c>
      <c r="AL28" s="25">
        <f>T28</f>
        <v>205</v>
      </c>
      <c r="AM28" s="25">
        <f>W28</f>
        <v>0</v>
      </c>
      <c r="AN28" s="25">
        <f>Z28</f>
        <v>0</v>
      </c>
      <c r="AO28" s="25">
        <f>IF(OR('[2]Men''s Epée'!$A$3=1,AB28&gt;0),ABS(AB28),0)</f>
        <v>0</v>
      </c>
      <c r="AP28" s="25">
        <f>IF(OR('[2]Men''s Epée'!$A$3=1,AC28&gt;0),ABS(AC28),0)</f>
        <v>0</v>
      </c>
      <c r="AQ28" s="25">
        <f>IF(OR('[2]Men''s Epée'!$A$3=1,AD28&gt;0),ABS(AD28),0)</f>
        <v>0</v>
      </c>
      <c r="AR28" s="25">
        <f>IF(OR('[2]Men''s Epée'!$A$3=1,AE28&gt;0),ABS(AE28),0)</f>
        <v>0</v>
      </c>
      <c r="AT28" s="25">
        <f>IF('Men''s Epée'!AG$3=TRUE,I28,0)</f>
        <v>0</v>
      </c>
      <c r="AU28" s="25">
        <f>IF('Men''s Epée'!AH$3=TRUE,K28,0)</f>
        <v>0</v>
      </c>
      <c r="AV28" s="25">
        <f>IF('Men''s Epée'!AI$3=TRUE,M28,0)</f>
        <v>0</v>
      </c>
      <c r="AW28" s="25">
        <f>IF('Men''s Epée'!AJ$3=TRUE,O28,0)</f>
        <v>0</v>
      </c>
      <c r="AX28" s="25">
        <f>IF('[2]Men''s Epée'!$U$3=TRUE,Q28,0)</f>
        <v>0</v>
      </c>
      <c r="AY28" s="25">
        <f>IF('[2]Men''s Epée'!$V$3=TRUE,T28,0)</f>
        <v>0</v>
      </c>
      <c r="AZ28" s="25">
        <f>IF('[2]Men''s Epée'!$W$3=TRUE,W28,0)</f>
        <v>0</v>
      </c>
      <c r="BA28" s="25">
        <f>Z28</f>
        <v>0</v>
      </c>
      <c r="BB28" s="55">
        <f aca="true" t="shared" si="21" ref="BB28:BE31">MAX(AB28,0)</f>
        <v>0</v>
      </c>
      <c r="BC28" s="55">
        <f t="shared" si="21"/>
        <v>0</v>
      </c>
      <c r="BD28" s="55">
        <f t="shared" si="21"/>
        <v>0</v>
      </c>
      <c r="BE28" s="55">
        <f t="shared" si="21"/>
        <v>0</v>
      </c>
      <c r="BF28" s="25">
        <f>F28+LARGE(AT28:BE28,1)+LARGE(AT28:BE28,2)+LARGE(AT28:BE28,3)+LARGE(AT28:BE28,4)</f>
        <v>0</v>
      </c>
    </row>
    <row r="29" spans="1:58" ht="13.5" customHeight="1">
      <c r="A29" s="19" t="str">
        <f t="shared" si="0"/>
        <v>26</v>
      </c>
      <c r="B29" s="19" t="str">
        <f t="shared" si="20"/>
        <v>#</v>
      </c>
      <c r="C29" s="35" t="s">
        <v>242</v>
      </c>
      <c r="D29" s="30">
        <v>1985</v>
      </c>
      <c r="E29" s="21">
        <f>ROUND(F29+IF('[2]Men''s Epée'!$A$3=1,G29,0)+LARGE($AG29:$AR29,1)+LARGE($AG29:$AR29,2)+LARGE($AG29:$AR29,3)+LARGE($AG29:$AR29,4),0)</f>
        <v>670</v>
      </c>
      <c r="F29" s="22"/>
      <c r="G29" s="23"/>
      <c r="H29" s="23">
        <v>22</v>
      </c>
      <c r="I29" s="24">
        <f>IF(OR('[2]Men''s Epée'!$A$3=1,'Men''s Epée'!$AG$3=TRUE),IF(OR(H29&gt;=33,ISNUMBER(H29)=FALSE),0,VLOOKUP(H29,PointTable,I$3,TRUE)),0)</f>
        <v>205</v>
      </c>
      <c r="J29" s="23" t="s">
        <v>8</v>
      </c>
      <c r="K29" s="24">
        <f>IF(OR('[2]Men''s Epée'!$A$3=1,'Men''s Epée'!$AH$3=TRUE),IF(OR(J29&gt;=33,ISNUMBER(J29)=FALSE),0,VLOOKUP(J29,PointTable,K$3,TRUE)),0)</f>
        <v>0</v>
      </c>
      <c r="L29" s="23">
        <v>32</v>
      </c>
      <c r="M29" s="24">
        <f>IF(OR('[2]Men''s Epée'!$A$3=1,'Men''s Epée'!$AI$3=TRUE),IF(OR(L29&gt;=33,ISNUMBER(L29)=FALSE),0,VLOOKUP(L29,PointTable,M$3,TRUE)),0)</f>
        <v>165</v>
      </c>
      <c r="N29" s="23">
        <v>16</v>
      </c>
      <c r="O29" s="24">
        <f>IF(OR('[2]Men''s Epée'!$A$3=1,'Men''s Epée'!$AJ$3=TRUE),IF(OR(N29&gt;=33,ISNUMBER(N29)=FALSE),0,VLOOKUP(N29,PointTable,O$3,TRUE)),0)</f>
        <v>300</v>
      </c>
      <c r="P29" s="4" t="str">
        <f>IF(ISERROR(R29),"np",R29)</f>
        <v>np</v>
      </c>
      <c r="Q29" s="5">
        <f>IF(OR('[2]Men's Epée'!$A$3=1,'[2]Men's Epée'!$U$3=TRUE),IF(OR(P29&gt;='Men''s Epée'!$A$3,ISNUMBER(P29)=FALSE),0,VLOOKUP(P29,PointTable,Q$3,TRUE)),0)</f>
        <v>0</v>
      </c>
      <c r="R29" s="4" t="e">
        <f>VLOOKUP($C29,'[2]Women''s Epée'!$C$4:$U$101,R$1-2,FALSE)</f>
        <v>#N/A</v>
      </c>
      <c r="S29" s="4" t="str">
        <f t="shared" si="1"/>
        <v>np</v>
      </c>
      <c r="T29" s="5">
        <f>IF(OR('[2]Men's Epée'!$A$3=1,'[2]Men's Epée'!$V$3=TRUE),IF(OR(S29&gt;='Men''s Epée'!$A$3,ISNUMBER(S29)=FALSE),0,VLOOKUP(S29,PointTable,T$3,TRUE)),0)</f>
        <v>0</v>
      </c>
      <c r="U29" s="4" t="e">
        <f>VLOOKUP($C29,'[2]Women''s Epée'!$C$4:$U$101,U$1-2,FALSE)</f>
        <v>#N/A</v>
      </c>
      <c r="V29" s="4" t="str">
        <f t="shared" si="2"/>
        <v>np</v>
      </c>
      <c r="W29" s="5">
        <f>IF(OR('[2]Men's Epée'!$A$3=1,'[2]Men's Epée'!$W$3=TRUE),IF(OR(V29&gt;='Men''s Epée'!$A$3,ISNUMBER(V29)=FALSE),0,VLOOKUP(V29,PointTable,W$3,TRUE)),0)</f>
        <v>0</v>
      </c>
      <c r="X29" s="4" t="e">
        <f>VLOOKUP($C29,'[2]Women''s Epée'!$C$4:$U$101,X$1-2,FALSE)</f>
        <v>#N/A</v>
      </c>
      <c r="Y29" s="4" t="str">
        <f t="shared" si="3"/>
        <v>np</v>
      </c>
      <c r="Z29" s="5">
        <f>IF(OR(Y29&gt;='Men''s Epée'!$A$3,ISNUMBER(Y29)=FALSE),0,VLOOKUP(Y29,PointTable,Z$3,TRUE))</f>
        <v>0</v>
      </c>
      <c r="AA29" s="4" t="e">
        <f>VLOOKUP($C29,'[2]Women''s Epée'!$C$4:$U$101,AA$1-2,FALSE)</f>
        <v>#N/A</v>
      </c>
      <c r="AB29" s="52"/>
      <c r="AE29" s="54"/>
      <c r="AG29" s="25">
        <f>I29</f>
        <v>205</v>
      </c>
      <c r="AH29" s="25">
        <f>K29</f>
        <v>0</v>
      </c>
      <c r="AI29" s="25">
        <f>M29</f>
        <v>165</v>
      </c>
      <c r="AJ29" s="25">
        <f>O29</f>
        <v>300</v>
      </c>
      <c r="AK29" s="25">
        <f>Q29</f>
        <v>0</v>
      </c>
      <c r="AL29" s="25">
        <f>T29</f>
        <v>0</v>
      </c>
      <c r="AM29" s="25">
        <f>W29</f>
        <v>0</v>
      </c>
      <c r="AN29" s="25">
        <f>Z29</f>
        <v>0</v>
      </c>
      <c r="AO29" s="25">
        <f>IF(OR('[2]Men''s Epée'!$A$3=1,AB29&gt;0),ABS(AB29),0)</f>
        <v>0</v>
      </c>
      <c r="AP29" s="25">
        <f>IF(OR('[2]Men''s Epée'!$A$3=1,AC29&gt;0),ABS(AC29),0)</f>
        <v>0</v>
      </c>
      <c r="AQ29" s="25">
        <f>IF(OR('[2]Men''s Epée'!$A$3=1,AD29&gt;0),ABS(AD29),0)</f>
        <v>0</v>
      </c>
      <c r="AR29" s="25">
        <f>IF(OR('[2]Men''s Epée'!$A$3=1,AE29&gt;0),ABS(AE29),0)</f>
        <v>0</v>
      </c>
      <c r="AT29" s="25">
        <f>IF('Men''s Epée'!AG$3=TRUE,I29,0)</f>
        <v>205</v>
      </c>
      <c r="AU29" s="25">
        <f>IF('Men''s Epée'!AH$3=TRUE,K29,0)</f>
        <v>0</v>
      </c>
      <c r="AV29" s="25">
        <f>IF('Men''s Epée'!AI$3=TRUE,M29,0)</f>
        <v>0</v>
      </c>
      <c r="AW29" s="25">
        <f>IF('Men''s Epée'!AJ$3=TRUE,O29,0)</f>
        <v>0</v>
      </c>
      <c r="AX29" s="25">
        <f>IF('[2]Men''s Epée'!$U$3=TRUE,Q29,0)</f>
        <v>0</v>
      </c>
      <c r="AY29" s="25">
        <f>IF('[2]Men''s Epée'!$V$3=TRUE,T29,0)</f>
        <v>0</v>
      </c>
      <c r="AZ29" s="25">
        <f>IF('[2]Men''s Epée'!$W$3=TRUE,W29,0)</f>
        <v>0</v>
      </c>
      <c r="BA29" s="25">
        <f>Z29</f>
        <v>0</v>
      </c>
      <c r="BB29" s="55">
        <f t="shared" si="21"/>
        <v>0</v>
      </c>
      <c r="BC29" s="55">
        <f t="shared" si="21"/>
        <v>0</v>
      </c>
      <c r="BD29" s="55">
        <f t="shared" si="21"/>
        <v>0</v>
      </c>
      <c r="BE29" s="55">
        <f t="shared" si="21"/>
        <v>0</v>
      </c>
      <c r="BF29" s="25">
        <f>F29+LARGE(AT29:BE29,1)+LARGE(AT29:BE29,2)+LARGE(AT29:BE29,3)+LARGE(AT29:BE29,4)</f>
        <v>205</v>
      </c>
    </row>
    <row r="30" spans="1:58" ht="13.5" customHeight="1">
      <c r="A30" s="19" t="str">
        <f t="shared" si="0"/>
        <v>27</v>
      </c>
      <c r="B30" s="19">
        <f t="shared" si="20"/>
      </c>
      <c r="C30" s="35" t="s">
        <v>272</v>
      </c>
      <c r="D30" s="30">
        <v>1983</v>
      </c>
      <c r="E30" s="21">
        <f>ROUND(F30+IF('[2]Men''s Epée'!$A$3=1,G30,0)+LARGE($AG30:$AR30,1)+LARGE($AG30:$AR30,2)+LARGE($AG30:$AR30,3)+LARGE($AG30:$AR30,4),0)</f>
        <v>528</v>
      </c>
      <c r="F30" s="22"/>
      <c r="G30" s="23"/>
      <c r="H30" s="23">
        <v>12</v>
      </c>
      <c r="I30" s="24">
        <f>IF(OR('[2]Men''s Epée'!$A$3=1,'Men''s Epée'!$AG$3=TRUE),IF(OR(H30&gt;=33,ISNUMBER(H30)=FALSE),0,VLOOKUP(H30,PointTable,I$3,TRUE)),0)</f>
        <v>318</v>
      </c>
      <c r="J30" s="23" t="s">
        <v>8</v>
      </c>
      <c r="K30" s="24">
        <f>IF(OR('[2]Men''s Epée'!$A$3=1,'Men''s Epée'!$AH$3=TRUE),IF(OR(J30&gt;=33,ISNUMBER(J30)=FALSE),0,VLOOKUP(J30,PointTable,K$3,TRUE)),0)</f>
        <v>0</v>
      </c>
      <c r="L30" s="23" t="s">
        <v>8</v>
      </c>
      <c r="M30" s="24">
        <f>IF(OR('[2]Men''s Epée'!$A$3=1,'Men''s Epée'!$AI$3=TRUE),IF(OR(L30&gt;=33,ISNUMBER(L30)=FALSE),0,VLOOKUP(L30,PointTable,M$3,TRUE)),0)</f>
        <v>0</v>
      </c>
      <c r="N30" s="23">
        <v>17</v>
      </c>
      <c r="O30" s="24">
        <f>IF(OR('[2]Men''s Epée'!$A$3=1,'Men''s Epée'!$AJ$3=TRUE),IF(OR(N30&gt;=33,ISNUMBER(N30)=FALSE),0,VLOOKUP(N30,PointTable,O$3,TRUE)),0)</f>
        <v>210</v>
      </c>
      <c r="P30" s="4" t="str">
        <f>IF(ISERROR(R30),"np",R30)</f>
        <v>np</v>
      </c>
      <c r="Q30" s="5">
        <f>IF(OR('[2]Men's Epée'!$A$3=1,'[2]Men's Epée'!$U$3=TRUE),IF(OR(P30&gt;='Men''s Epée'!$A$3,ISNUMBER(P30)=FALSE),0,VLOOKUP(P30,PointTable,Q$3,TRUE)),0)</f>
        <v>0</v>
      </c>
      <c r="R30" s="4" t="e">
        <f>VLOOKUP($C30,'[2]Women''s Epée'!$C$4:$U$101,R$1-2,FALSE)</f>
        <v>#N/A</v>
      </c>
      <c r="S30" s="4" t="str">
        <f t="shared" si="1"/>
        <v>np</v>
      </c>
      <c r="T30" s="5">
        <f>IF(OR('[2]Men's Epée'!$A$3=1,'[2]Men's Epée'!$V$3=TRUE),IF(OR(S30&gt;='Men''s Epée'!$A$3,ISNUMBER(S30)=FALSE),0,VLOOKUP(S30,PointTable,T$3,TRUE)),0)</f>
        <v>0</v>
      </c>
      <c r="U30" s="4" t="e">
        <f>VLOOKUP($C30,'[2]Women''s Epée'!$C$4:$U$101,U$1-2,FALSE)</f>
        <v>#N/A</v>
      </c>
      <c r="V30" s="4" t="str">
        <f t="shared" si="2"/>
        <v>np</v>
      </c>
      <c r="W30" s="5">
        <f>IF(OR('[2]Men's Epée'!$A$3=1,'[2]Men's Epée'!$W$3=TRUE),IF(OR(V30&gt;='Men''s Epée'!$A$3,ISNUMBER(V30)=FALSE),0,VLOOKUP(V30,PointTable,W$3,TRUE)),0)</f>
        <v>0</v>
      </c>
      <c r="X30" s="4" t="e">
        <f>VLOOKUP($C30,'[2]Women''s Epée'!$C$4:$U$101,X$1-2,FALSE)</f>
        <v>#N/A</v>
      </c>
      <c r="Y30" s="4" t="str">
        <f t="shared" si="3"/>
        <v>np</v>
      </c>
      <c r="Z30" s="5">
        <f>IF(OR(Y30&gt;='Men''s Epée'!$A$3,ISNUMBER(Y30)=FALSE),0,VLOOKUP(Y30,PointTable,Z$3,TRUE))</f>
        <v>0</v>
      </c>
      <c r="AA30" s="4" t="e">
        <f>VLOOKUP($C30,'[2]Women''s Epée'!$C$4:$U$101,AA$1-2,FALSE)</f>
        <v>#N/A</v>
      </c>
      <c r="AB30" s="52"/>
      <c r="AE30" s="54"/>
      <c r="AG30" s="25">
        <f>I30</f>
        <v>318</v>
      </c>
      <c r="AH30" s="25">
        <f>K30</f>
        <v>0</v>
      </c>
      <c r="AI30" s="25">
        <f>M30</f>
        <v>0</v>
      </c>
      <c r="AJ30" s="25">
        <f>O30</f>
        <v>210</v>
      </c>
      <c r="AK30" s="25">
        <f>Q30</f>
        <v>0</v>
      </c>
      <c r="AL30" s="25">
        <f>T30</f>
        <v>0</v>
      </c>
      <c r="AM30" s="25">
        <f>W30</f>
        <v>0</v>
      </c>
      <c r="AN30" s="25">
        <f>Z30</f>
        <v>0</v>
      </c>
      <c r="AO30" s="25">
        <f>IF(OR('[2]Men''s Epée'!$A$3=1,AB30&gt;0),ABS(AB30),0)</f>
        <v>0</v>
      </c>
      <c r="AP30" s="25">
        <f>IF(OR('[2]Men''s Epée'!$A$3=1,AC30&gt;0),ABS(AC30),0)</f>
        <v>0</v>
      </c>
      <c r="AQ30" s="25">
        <f>IF(OR('[2]Men''s Epée'!$A$3=1,AD30&gt;0),ABS(AD30),0)</f>
        <v>0</v>
      </c>
      <c r="AR30" s="25">
        <f>IF(OR('[2]Men''s Epée'!$A$3=1,AE30&gt;0),ABS(AE30),0)</f>
        <v>0</v>
      </c>
      <c r="AT30" s="25">
        <f>IF('Men''s Epée'!AG$3=TRUE,I30,0)</f>
        <v>318</v>
      </c>
      <c r="AU30" s="25">
        <f>IF('Men''s Epée'!AH$3=TRUE,K30,0)</f>
        <v>0</v>
      </c>
      <c r="AV30" s="25">
        <f>IF('Men''s Epée'!AI$3=TRUE,M30,0)</f>
        <v>0</v>
      </c>
      <c r="AW30" s="25">
        <f>IF('Men''s Epée'!AJ$3=TRUE,O30,0)</f>
        <v>0</v>
      </c>
      <c r="AX30" s="25">
        <f>IF('[2]Men''s Epée'!$U$3=TRUE,Q30,0)</f>
        <v>0</v>
      </c>
      <c r="AY30" s="25">
        <f>IF('[2]Men''s Epée'!$V$3=TRUE,T30,0)</f>
        <v>0</v>
      </c>
      <c r="AZ30" s="25">
        <f>IF('[2]Men''s Epée'!$W$3=TRUE,W30,0)</f>
        <v>0</v>
      </c>
      <c r="BA30" s="25">
        <f>Z30</f>
        <v>0</v>
      </c>
      <c r="BB30" s="55">
        <f t="shared" si="21"/>
        <v>0</v>
      </c>
      <c r="BC30" s="55">
        <f t="shared" si="21"/>
        <v>0</v>
      </c>
      <c r="BD30" s="55">
        <f t="shared" si="21"/>
        <v>0</v>
      </c>
      <c r="BE30" s="55">
        <f t="shared" si="21"/>
        <v>0</v>
      </c>
      <c r="BF30" s="25">
        <f>F30+LARGE(AT30:BE30,1)+LARGE(AT30:BE30,2)+LARGE(AT30:BE30,3)+LARGE(AT30:BE30,4)</f>
        <v>318</v>
      </c>
    </row>
    <row r="31" spans="1:58" ht="13.5" customHeight="1">
      <c r="A31" s="19" t="str">
        <f t="shared" si="0"/>
        <v>28</v>
      </c>
      <c r="B31" s="19">
        <f t="shared" si="20"/>
      </c>
      <c r="C31" s="37" t="s">
        <v>39</v>
      </c>
      <c r="D31" s="25">
        <v>1984</v>
      </c>
      <c r="E31" s="21">
        <f>ROUND(F31+IF('[2]Men''s Epée'!$A$3=1,G31,0)+LARGE($AG31:$AR31,1)+LARGE($AG31:$AR31,2)+LARGE($AG31:$AR31,3)+LARGE($AG31:$AR31,4),0)</f>
        <v>509</v>
      </c>
      <c r="F31" s="22"/>
      <c r="G31" s="23"/>
      <c r="H31" s="23" t="s">
        <v>8</v>
      </c>
      <c r="I31" s="24">
        <f>IF(OR('[2]Men''s Epée'!$A$3=1,'Men''s Epée'!$AG$3=TRUE),IF(OR(H31&gt;=33,ISNUMBER(H31)=FALSE),0,VLOOKUP(H31,PointTable,I$3,TRUE)),0)</f>
        <v>0</v>
      </c>
      <c r="J31" s="23">
        <v>15</v>
      </c>
      <c r="K31" s="24">
        <f>IF(OR('[2]Men''s Epée'!$A$3=1,'Men''s Epée'!$AH$3=TRUE),IF(OR(J31&gt;=33,ISNUMBER(J31)=FALSE),0,VLOOKUP(J31,PointTable,K$3,TRUE)),0)</f>
        <v>301</v>
      </c>
      <c r="L31" s="23">
        <v>19</v>
      </c>
      <c r="M31" s="24">
        <f>IF(OR('[2]Men''s Epée'!$A$3=1,'Men''s Epée'!$AI$3=TRUE),IF(OR(L31&gt;=33,ISNUMBER(L31)=FALSE),0,VLOOKUP(L31,PointTable,M$3,TRUE)),0)</f>
        <v>208</v>
      </c>
      <c r="N31" s="23" t="s">
        <v>8</v>
      </c>
      <c r="O31" s="24">
        <f>IF(OR('[2]Men''s Epée'!$A$3=1,'Men''s Epée'!$AJ$3=TRUE),IF(OR(N31&gt;=33,ISNUMBER(N31)=FALSE),0,VLOOKUP(N31,PointTable,O$3,TRUE)),0)</f>
        <v>0</v>
      </c>
      <c r="P31" s="4" t="str">
        <f>IF(ISERROR(R31),"np",R31)</f>
        <v>np</v>
      </c>
      <c r="Q31" s="5">
        <f>IF(OR('[2]Men's Epée'!$A$3=1,'[2]Men's Epée'!$U$3=TRUE),IF(OR(P31&gt;='Men''s Epée'!$A$3,ISNUMBER(P31)=FALSE),0,VLOOKUP(P31,PointTable,Q$3,TRUE)),0)</f>
        <v>0</v>
      </c>
      <c r="R31" s="4" t="e">
        <f>VLOOKUP($C31,'[2]Women''s Epée'!$C$4:$U$101,R$1-2,FALSE)</f>
        <v>#N/A</v>
      </c>
      <c r="S31" s="4" t="str">
        <f t="shared" si="1"/>
        <v>np</v>
      </c>
      <c r="T31" s="5">
        <f>IF(OR('[2]Men's Epée'!$A$3=1,'[2]Men's Epée'!$V$3=TRUE),IF(OR(S31&gt;='Men''s Epée'!$A$3,ISNUMBER(S31)=FALSE),0,VLOOKUP(S31,PointTable,T$3,TRUE)),0)</f>
        <v>0</v>
      </c>
      <c r="U31" s="4" t="e">
        <f>VLOOKUP($C31,'[2]Women''s Epée'!$C$4:$U$101,U$1-2,FALSE)</f>
        <v>#N/A</v>
      </c>
      <c r="V31" s="4" t="str">
        <f t="shared" si="2"/>
        <v>np</v>
      </c>
      <c r="W31" s="5">
        <f>IF(OR('[2]Men's Epée'!$A$3=1,'[2]Men's Epée'!$W$3=TRUE),IF(OR(V31&gt;='Men''s Epée'!$A$3,ISNUMBER(V31)=FALSE),0,VLOOKUP(V31,PointTable,W$3,TRUE)),0)</f>
        <v>0</v>
      </c>
      <c r="X31" s="4" t="e">
        <f>VLOOKUP($C31,'[2]Women''s Epée'!$C$4:$U$101,X$1-2,FALSE)</f>
        <v>#N/A</v>
      </c>
      <c r="Y31" s="4" t="str">
        <f t="shared" si="3"/>
        <v>np</v>
      </c>
      <c r="Z31" s="5">
        <f>IF(OR(Y31&gt;='Men''s Epée'!$A$3,ISNUMBER(Y31)=FALSE),0,VLOOKUP(Y31,PointTable,Z$3,TRUE))</f>
        <v>0</v>
      </c>
      <c r="AA31" s="4" t="e">
        <f>VLOOKUP($C31,'[2]Women''s Epée'!$C$4:$U$101,AA$1-2,FALSE)</f>
        <v>#N/A</v>
      </c>
      <c r="AB31" s="52"/>
      <c r="AE31" s="54"/>
      <c r="AG31" s="25">
        <f>I31</f>
        <v>0</v>
      </c>
      <c r="AH31" s="25">
        <f>K31</f>
        <v>301</v>
      </c>
      <c r="AI31" s="25">
        <f>M31</f>
        <v>208</v>
      </c>
      <c r="AJ31" s="25">
        <f>O31</f>
        <v>0</v>
      </c>
      <c r="AK31" s="25">
        <f>Q31</f>
        <v>0</v>
      </c>
      <c r="AL31" s="25">
        <f>T31</f>
        <v>0</v>
      </c>
      <c r="AM31" s="25">
        <f>W31</f>
        <v>0</v>
      </c>
      <c r="AN31" s="25">
        <f>Z31</f>
        <v>0</v>
      </c>
      <c r="AO31" s="25">
        <f>IF(OR('[2]Men''s Epée'!$A$3=1,AB31&gt;0),ABS(AB31),0)</f>
        <v>0</v>
      </c>
      <c r="AP31" s="25">
        <f>IF(OR('[2]Men''s Epée'!$A$3=1,AC31&gt;0),ABS(AC31),0)</f>
        <v>0</v>
      </c>
      <c r="AQ31" s="25">
        <f>IF(OR('[2]Men''s Epée'!$A$3=1,AD31&gt;0),ABS(AD31),0)</f>
        <v>0</v>
      </c>
      <c r="AR31" s="25">
        <f>IF(OR('[2]Men''s Epée'!$A$3=1,AE31&gt;0),ABS(AE31),0)</f>
        <v>0</v>
      </c>
      <c r="AT31" s="25">
        <f>IF('Men''s Epée'!AG$3=TRUE,I31,0)</f>
        <v>0</v>
      </c>
      <c r="AU31" s="25">
        <f>IF('Men''s Epée'!AH$3=TRUE,K31,0)</f>
        <v>0</v>
      </c>
      <c r="AV31" s="25">
        <f>IF('Men''s Epée'!AI$3=TRUE,M31,0)</f>
        <v>0</v>
      </c>
      <c r="AW31" s="25">
        <f>IF('Men''s Epée'!AJ$3=TRUE,O31,0)</f>
        <v>0</v>
      </c>
      <c r="AX31" s="25">
        <f>IF('[2]Men''s Epée'!$U$3=TRUE,Q31,0)</f>
        <v>0</v>
      </c>
      <c r="AY31" s="25">
        <f>IF('[2]Men''s Epée'!$V$3=TRUE,T31,0)</f>
        <v>0</v>
      </c>
      <c r="AZ31" s="25">
        <f>IF('[2]Men''s Epée'!$W$3=TRUE,W31,0)</f>
        <v>0</v>
      </c>
      <c r="BA31" s="25">
        <f>Z31</f>
        <v>0</v>
      </c>
      <c r="BB31" s="55">
        <f t="shared" si="21"/>
        <v>0</v>
      </c>
      <c r="BC31" s="55">
        <f t="shared" si="21"/>
        <v>0</v>
      </c>
      <c r="BD31" s="55">
        <f t="shared" si="21"/>
        <v>0</v>
      </c>
      <c r="BE31" s="55">
        <f t="shared" si="21"/>
        <v>0</v>
      </c>
      <c r="BF31" s="25">
        <f>F31+LARGE(AT31:BE31,1)+LARGE(AT31:BE31,2)+LARGE(AT31:BE31,3)+LARGE(AT31:BE31,4)</f>
        <v>0</v>
      </c>
    </row>
    <row r="32" spans="1:58" ht="13.5" customHeight="1">
      <c r="A32" s="19" t="str">
        <f t="shared" si="0"/>
        <v>29</v>
      </c>
      <c r="B32" s="19">
        <f t="shared" si="20"/>
      </c>
      <c r="C32" s="35" t="s">
        <v>126</v>
      </c>
      <c r="D32" s="30">
        <v>1982</v>
      </c>
      <c r="E32" s="21">
        <f>ROUND(F32+IF('[2]Men''s Epée'!$A$3=1,G32,0)+LARGE($AG32:$AR32,1)+LARGE($AG32:$AR32,2)+LARGE($AG32:$AR32,3)+LARGE($AG32:$AR32,4),0)</f>
        <v>369</v>
      </c>
      <c r="F32" s="22"/>
      <c r="G32" s="23"/>
      <c r="H32" s="23">
        <v>23</v>
      </c>
      <c r="I32" s="24">
        <f>IF(OR('[2]Men''s Epée'!$A$3=1,'Men''s Epée'!$AG$3=TRUE),IF(OR(H32&gt;=33,ISNUMBER(H32)=FALSE),0,VLOOKUP(H32,PointTable,I$3,TRUE)),0)</f>
        <v>204</v>
      </c>
      <c r="J32" s="23">
        <v>32</v>
      </c>
      <c r="K32" s="24">
        <f>IF(OR('[2]Men''s Epée'!$A$3=1,'Men''s Epée'!$AH$3=TRUE),IF(OR(J32&gt;=33,ISNUMBER(J32)=FALSE),0,VLOOKUP(J32,PointTable,K$3,TRUE)),0)</f>
        <v>165</v>
      </c>
      <c r="L32" s="23" t="s">
        <v>8</v>
      </c>
      <c r="M32" s="24">
        <f>IF(OR('[2]Men''s Epée'!$A$3=1,'Men''s Epée'!$AI$3=TRUE),IF(OR(L32&gt;=33,ISNUMBER(L32)=FALSE),0,VLOOKUP(L32,PointTable,M$3,TRUE)),0)</f>
        <v>0</v>
      </c>
      <c r="N32" s="23" t="s">
        <v>8</v>
      </c>
      <c r="O32" s="24">
        <f>IF(OR('[2]Men''s Epée'!$A$3=1,'Men''s Epée'!$AJ$3=TRUE),IF(OR(N32&gt;=33,ISNUMBER(N32)=FALSE),0,VLOOKUP(N32,PointTable,O$3,TRUE)),0)</f>
        <v>0</v>
      </c>
      <c r="P32" s="4" t="str">
        <f aca="true" t="shared" si="22" ref="P32:P46">IF(ISERROR(R32),"np",R32)</f>
        <v>np</v>
      </c>
      <c r="Q32" s="5">
        <f>IF(OR('[2]Men's Epée'!$A$3=1,'[2]Men's Epée'!$U$3=TRUE),IF(OR(P32&gt;='Men''s Epée'!$A$3,ISNUMBER(P32)=FALSE),0,VLOOKUP(P32,PointTable,Q$3,TRUE)),0)</f>
        <v>0</v>
      </c>
      <c r="R32" s="4" t="e">
        <f>VLOOKUP($C32,'[2]Women''s Epée'!$C$4:$U$101,R$1-2,FALSE)</f>
        <v>#N/A</v>
      </c>
      <c r="S32" s="4" t="str">
        <f t="shared" si="1"/>
        <v>np</v>
      </c>
      <c r="T32" s="5">
        <f>IF(OR('[2]Men's Epée'!$A$3=1,'[2]Men's Epée'!$V$3=TRUE),IF(OR(S32&gt;='Men''s Epée'!$A$3,ISNUMBER(S32)=FALSE),0,VLOOKUP(S32,PointTable,T$3,TRUE)),0)</f>
        <v>0</v>
      </c>
      <c r="U32" s="4" t="e">
        <f>VLOOKUP($C32,'[2]Women''s Epée'!$C$4:$U$101,U$1-2,FALSE)</f>
        <v>#N/A</v>
      </c>
      <c r="V32" s="4" t="str">
        <f t="shared" si="2"/>
        <v>np</v>
      </c>
      <c r="W32" s="5">
        <f>IF(OR('[2]Men's Epée'!$A$3=1,'[2]Men's Epée'!$W$3=TRUE),IF(OR(V32&gt;='Men''s Epée'!$A$3,ISNUMBER(V32)=FALSE),0,VLOOKUP(V32,PointTable,W$3,TRUE)),0)</f>
        <v>0</v>
      </c>
      <c r="X32" s="4" t="e">
        <f>VLOOKUP($C32,'[2]Women''s Epée'!$C$4:$U$101,X$1-2,FALSE)</f>
        <v>#N/A</v>
      </c>
      <c r="Y32" s="4" t="str">
        <f t="shared" si="3"/>
        <v>np</v>
      </c>
      <c r="Z32" s="5">
        <f>IF(OR(Y32&gt;='Men''s Epée'!$A$3,ISNUMBER(Y32)=FALSE),0,VLOOKUP(Y32,PointTable,Z$3,TRUE))</f>
        <v>0</v>
      </c>
      <c r="AA32" s="4" t="e">
        <f>VLOOKUP($C32,'[2]Women''s Epée'!$C$4:$U$101,AA$1-2,FALSE)</f>
        <v>#N/A</v>
      </c>
      <c r="AB32" s="52"/>
      <c r="AE32" s="54"/>
      <c r="AG32" s="25">
        <f aca="true" t="shared" si="23" ref="AG32:AG46">I32</f>
        <v>204</v>
      </c>
      <c r="AH32" s="25">
        <f aca="true" t="shared" si="24" ref="AH32:AH46">K32</f>
        <v>165</v>
      </c>
      <c r="AI32" s="25">
        <f aca="true" t="shared" si="25" ref="AI32:AI46">M32</f>
        <v>0</v>
      </c>
      <c r="AJ32" s="25">
        <f aca="true" t="shared" si="26" ref="AJ32:AJ46">O32</f>
        <v>0</v>
      </c>
      <c r="AK32" s="25">
        <f aca="true" t="shared" si="27" ref="AK32:AK46">Q32</f>
        <v>0</v>
      </c>
      <c r="AL32" s="25">
        <f aca="true" t="shared" si="28" ref="AL32:AL46">T32</f>
        <v>0</v>
      </c>
      <c r="AM32" s="25">
        <f aca="true" t="shared" si="29" ref="AM32:AM46">W32</f>
        <v>0</v>
      </c>
      <c r="AN32" s="25">
        <f aca="true" t="shared" si="30" ref="AN32:AN46">Z32</f>
        <v>0</v>
      </c>
      <c r="AO32" s="25">
        <f>IF(OR('[2]Men''s Epée'!$A$3=1,AB32&gt;0),ABS(AB32),0)</f>
        <v>0</v>
      </c>
      <c r="AP32" s="25">
        <f>IF(OR('[2]Men''s Epée'!$A$3=1,AC32&gt;0),ABS(AC32),0)</f>
        <v>0</v>
      </c>
      <c r="AQ32" s="25">
        <f>IF(OR('[2]Men''s Epée'!$A$3=1,AD32&gt;0),ABS(AD32),0)</f>
        <v>0</v>
      </c>
      <c r="AR32" s="25">
        <f>IF(OR('[2]Men''s Epée'!$A$3=1,AE32&gt;0),ABS(AE32),0)</f>
        <v>0</v>
      </c>
      <c r="AT32" s="25">
        <f>IF('Men''s Epée'!AG$3=TRUE,I32,0)</f>
        <v>204</v>
      </c>
      <c r="AU32" s="25">
        <f>IF('Men''s Epée'!AH$3=TRUE,K32,0)</f>
        <v>0</v>
      </c>
      <c r="AV32" s="25">
        <f>IF('Men''s Epée'!AI$3=TRUE,M32,0)</f>
        <v>0</v>
      </c>
      <c r="AW32" s="25">
        <f>IF('Men''s Epée'!AJ$3=TRUE,O32,0)</f>
        <v>0</v>
      </c>
      <c r="AX32" s="25">
        <f>IF('[2]Men''s Epée'!$U$3=TRUE,Q32,0)</f>
        <v>0</v>
      </c>
      <c r="AY32" s="25">
        <f>IF('[2]Men''s Epée'!$V$3=TRUE,T32,0)</f>
        <v>0</v>
      </c>
      <c r="AZ32" s="25">
        <f>IF('[2]Men''s Epée'!$W$3=TRUE,W32,0)</f>
        <v>0</v>
      </c>
      <c r="BA32" s="25">
        <f aca="true" t="shared" si="31" ref="BA32:BA46">Z32</f>
        <v>0</v>
      </c>
      <c r="BB32" s="55">
        <f aca="true" t="shared" si="32" ref="BB32:BB46">MAX(AB32,0)</f>
        <v>0</v>
      </c>
      <c r="BC32" s="55">
        <f aca="true" t="shared" si="33" ref="BC32:BC46">MAX(AC32,0)</f>
        <v>0</v>
      </c>
      <c r="BD32" s="55">
        <f aca="true" t="shared" si="34" ref="BD32:BD46">MAX(AD32,0)</f>
        <v>0</v>
      </c>
      <c r="BE32" s="55">
        <f aca="true" t="shared" si="35" ref="BE32:BE46">MAX(AE32,0)</f>
        <v>0</v>
      </c>
      <c r="BF32" s="25">
        <f aca="true" t="shared" si="36" ref="BF32:BF46">F32+LARGE(AT32:BE32,1)+LARGE(AT32:BE32,2)+LARGE(AT32:BE32,3)+LARGE(AT32:BE32,4)</f>
        <v>204</v>
      </c>
    </row>
    <row r="33" spans="1:58" ht="13.5" customHeight="1">
      <c r="A33" s="19" t="str">
        <f t="shared" si="0"/>
        <v>30</v>
      </c>
      <c r="B33" s="19">
        <f t="shared" si="20"/>
      </c>
      <c r="C33" s="37" t="s">
        <v>87</v>
      </c>
      <c r="D33" s="25">
        <v>1982</v>
      </c>
      <c r="E33" s="21">
        <f>ROUND(F33+IF('[2]Men''s Epée'!$A$3=1,G33,0)+LARGE($AG33:$AR33,1)+LARGE($AG33:$AR33,2)+LARGE($AG33:$AR33,3)+LARGE($AG33:$AR33,4),0)</f>
        <v>318</v>
      </c>
      <c r="F33" s="22"/>
      <c r="G33" s="23"/>
      <c r="H33" s="23" t="s">
        <v>8</v>
      </c>
      <c r="I33" s="24">
        <f>IF(OR('[2]Men''s Epée'!$A$3=1,'Men''s Epée'!$AG$3=TRUE),IF(OR(H33&gt;=33,ISNUMBER(H33)=FALSE),0,VLOOKUP(H33,PointTable,I$3,TRUE)),0)</f>
        <v>0</v>
      </c>
      <c r="J33" s="23" t="s">
        <v>8</v>
      </c>
      <c r="K33" s="24">
        <f>IF(OR('[2]Men''s Epée'!$A$3=1,'Men''s Epée'!$AH$3=TRUE),IF(OR(J33&gt;=33,ISNUMBER(J33)=FALSE),0,VLOOKUP(J33,PointTable,K$3,TRUE)),0)</f>
        <v>0</v>
      </c>
      <c r="L33" s="23" t="s">
        <v>8</v>
      </c>
      <c r="M33" s="24">
        <f>IF(OR('[2]Men''s Epée'!$A$3=1,'Men''s Epée'!$AI$3=TRUE),IF(OR(L33&gt;=33,ISNUMBER(L33)=FALSE),0,VLOOKUP(L33,PointTable,M$3,TRUE)),0)</f>
        <v>0</v>
      </c>
      <c r="N33" s="23">
        <v>12</v>
      </c>
      <c r="O33" s="24">
        <f>IF(OR('[2]Men''s Epée'!$A$3=1,'Men''s Epée'!$AJ$3=TRUE),IF(OR(N33&gt;=33,ISNUMBER(N33)=FALSE),0,VLOOKUP(N33,PointTable,O$3,TRUE)),0)</f>
        <v>318</v>
      </c>
      <c r="P33" s="4" t="str">
        <f t="shared" si="22"/>
        <v>np</v>
      </c>
      <c r="Q33" s="5">
        <f>IF(OR('[2]Men's Epée'!$A$3=1,'[2]Men's Epée'!$U$3=TRUE),IF(OR(P33&gt;='Men''s Epée'!$A$3,ISNUMBER(P33)=FALSE),0,VLOOKUP(P33,PointTable,Q$3,TRUE)),0)</f>
        <v>0</v>
      </c>
      <c r="R33" s="4" t="e">
        <f>VLOOKUP($C33,'[2]Women''s Epée'!$C$4:$U$101,R$1-2,FALSE)</f>
        <v>#N/A</v>
      </c>
      <c r="S33" s="4" t="str">
        <f t="shared" si="1"/>
        <v>np</v>
      </c>
      <c r="T33" s="5">
        <f>IF(OR('[2]Men's Epée'!$A$3=1,'[2]Men's Epée'!$V$3=TRUE),IF(OR(S33&gt;='Men''s Epée'!$A$3,ISNUMBER(S33)=FALSE),0,VLOOKUP(S33,PointTable,T$3,TRUE)),0)</f>
        <v>0</v>
      </c>
      <c r="U33" s="4" t="e">
        <f>VLOOKUP($C33,'[2]Women''s Epée'!$C$4:$U$101,U$1-2,FALSE)</f>
        <v>#N/A</v>
      </c>
      <c r="V33" s="4" t="str">
        <f t="shared" si="2"/>
        <v>np</v>
      </c>
      <c r="W33" s="5">
        <f>IF(OR('[2]Men's Epée'!$A$3=1,'[2]Men's Epée'!$W$3=TRUE),IF(OR(V33&gt;='Men''s Epée'!$A$3,ISNUMBER(V33)=FALSE),0,VLOOKUP(V33,PointTable,W$3,TRUE)),0)</f>
        <v>0</v>
      </c>
      <c r="X33" s="4" t="e">
        <f>VLOOKUP($C33,'[2]Women''s Epée'!$C$4:$U$101,X$1-2,FALSE)</f>
        <v>#N/A</v>
      </c>
      <c r="Y33" s="4" t="str">
        <f t="shared" si="3"/>
        <v>np</v>
      </c>
      <c r="Z33" s="5">
        <f>IF(OR(Y33&gt;='Men''s Epée'!$A$3,ISNUMBER(Y33)=FALSE),0,VLOOKUP(Y33,PointTable,Z$3,TRUE))</f>
        <v>0</v>
      </c>
      <c r="AA33" s="4" t="e">
        <f>VLOOKUP($C33,'[2]Women''s Epée'!$C$4:$U$101,AA$1-2,FALSE)</f>
        <v>#N/A</v>
      </c>
      <c r="AB33" s="52"/>
      <c r="AE33" s="54"/>
      <c r="AG33" s="25">
        <f t="shared" si="23"/>
        <v>0</v>
      </c>
      <c r="AH33" s="25">
        <f t="shared" si="24"/>
        <v>0</v>
      </c>
      <c r="AI33" s="25">
        <f t="shared" si="25"/>
        <v>0</v>
      </c>
      <c r="AJ33" s="25">
        <f t="shared" si="26"/>
        <v>318</v>
      </c>
      <c r="AK33" s="25">
        <f t="shared" si="27"/>
        <v>0</v>
      </c>
      <c r="AL33" s="25">
        <f t="shared" si="28"/>
        <v>0</v>
      </c>
      <c r="AM33" s="25">
        <f t="shared" si="29"/>
        <v>0</v>
      </c>
      <c r="AN33" s="25">
        <f t="shared" si="30"/>
        <v>0</v>
      </c>
      <c r="AO33" s="25">
        <f>IF(OR('[2]Men''s Epée'!$A$3=1,AB33&gt;0),ABS(AB33),0)</f>
        <v>0</v>
      </c>
      <c r="AP33" s="25">
        <f>IF(OR('[2]Men''s Epée'!$A$3=1,AC33&gt;0),ABS(AC33),0)</f>
        <v>0</v>
      </c>
      <c r="AQ33" s="25">
        <f>IF(OR('[2]Men''s Epée'!$A$3=1,AD33&gt;0),ABS(AD33),0)</f>
        <v>0</v>
      </c>
      <c r="AR33" s="25">
        <f>IF(OR('[2]Men''s Epée'!$A$3=1,AE33&gt;0),ABS(AE33),0)</f>
        <v>0</v>
      </c>
      <c r="AT33" s="25">
        <f>IF('Men''s Epée'!AG$3=TRUE,I33,0)</f>
        <v>0</v>
      </c>
      <c r="AU33" s="25">
        <f>IF('Men''s Epée'!AH$3=TRUE,K33,0)</f>
        <v>0</v>
      </c>
      <c r="AV33" s="25">
        <f>IF('Men''s Epée'!AI$3=TRUE,M33,0)</f>
        <v>0</v>
      </c>
      <c r="AW33" s="25">
        <f>IF('Men''s Epée'!AJ$3=TRUE,O33,0)</f>
        <v>0</v>
      </c>
      <c r="AX33" s="25">
        <f>IF('[2]Men''s Epée'!$U$3=TRUE,Q33,0)</f>
        <v>0</v>
      </c>
      <c r="AY33" s="25">
        <f>IF('[2]Men''s Epée'!$V$3=TRUE,T33,0)</f>
        <v>0</v>
      </c>
      <c r="AZ33" s="25">
        <f>IF('[2]Men''s Epée'!$W$3=TRUE,W33,0)</f>
        <v>0</v>
      </c>
      <c r="BA33" s="25">
        <f t="shared" si="31"/>
        <v>0</v>
      </c>
      <c r="BB33" s="55">
        <f t="shared" si="32"/>
        <v>0</v>
      </c>
      <c r="BC33" s="55">
        <f t="shared" si="33"/>
        <v>0</v>
      </c>
      <c r="BD33" s="55">
        <f t="shared" si="34"/>
        <v>0</v>
      </c>
      <c r="BE33" s="55">
        <f t="shared" si="35"/>
        <v>0</v>
      </c>
      <c r="BF33" s="25">
        <f t="shared" si="36"/>
        <v>0</v>
      </c>
    </row>
    <row r="34" spans="1:58" ht="13.5" customHeight="1">
      <c r="A34" s="19" t="str">
        <f t="shared" si="0"/>
        <v>31</v>
      </c>
      <c r="B34" s="19">
        <f t="shared" si="20"/>
      </c>
      <c r="C34" s="35" t="s">
        <v>132</v>
      </c>
      <c r="D34" s="30">
        <v>1982</v>
      </c>
      <c r="E34" s="21">
        <f>ROUND(F34+IF('[2]Men''s Epée'!$A$3=1,G34,0)+LARGE($AG34:$AR34,1)+LARGE($AG34:$AR34,2)+LARGE($AG34:$AR34,3)+LARGE($AG34:$AR34,4),0)</f>
        <v>302</v>
      </c>
      <c r="F34" s="22"/>
      <c r="G34" s="23"/>
      <c r="H34" s="23" t="s">
        <v>8</v>
      </c>
      <c r="I34" s="24">
        <f>IF(OR('[2]Men''s Epée'!$A$3=1,'Men''s Epée'!$AG$3=TRUE),IF(OR(H34&gt;=33,ISNUMBER(H34)=FALSE),0,VLOOKUP(H34,PointTable,I$3,TRUE)),0)</f>
        <v>0</v>
      </c>
      <c r="J34" s="23" t="s">
        <v>8</v>
      </c>
      <c r="K34" s="24">
        <f>IF(OR('[2]Men''s Epée'!$A$3=1,'Men''s Epée'!$AH$3=TRUE),IF(OR(J34&gt;=33,ISNUMBER(J34)=FALSE),0,VLOOKUP(J34,PointTable,K$3,TRUE)),0)</f>
        <v>0</v>
      </c>
      <c r="L34" s="23" t="s">
        <v>8</v>
      </c>
      <c r="M34" s="24">
        <f>IF(OR('[2]Men''s Epée'!$A$3=1,'Men''s Epée'!$AI$3=TRUE),IF(OR(L34&gt;=33,ISNUMBER(L34)=FALSE),0,VLOOKUP(L34,PointTable,M$3,TRUE)),0)</f>
        <v>0</v>
      </c>
      <c r="N34" s="23">
        <v>14</v>
      </c>
      <c r="O34" s="24">
        <f>IF(OR('[2]Men''s Epée'!$A$3=1,'Men''s Epée'!$AJ$3=TRUE),IF(OR(N34&gt;=33,ISNUMBER(N34)=FALSE),0,VLOOKUP(N34,PointTable,O$3,TRUE)),0)</f>
        <v>302</v>
      </c>
      <c r="P34" s="4" t="str">
        <f t="shared" si="22"/>
        <v>np</v>
      </c>
      <c r="Q34" s="5">
        <f>IF(OR('[2]Men's Epée'!$A$3=1,'[2]Men's Epée'!$U$3=TRUE),IF(OR(P34&gt;='Men''s Epée'!$A$3,ISNUMBER(P34)=FALSE),0,VLOOKUP(P34,PointTable,Q$3,TRUE)),0)</f>
        <v>0</v>
      </c>
      <c r="R34" s="4" t="e">
        <f>VLOOKUP($C34,'[2]Women''s Epée'!$C$4:$U$101,R$1-2,FALSE)</f>
        <v>#N/A</v>
      </c>
      <c r="S34" s="4" t="str">
        <f t="shared" si="1"/>
        <v>np</v>
      </c>
      <c r="T34" s="5">
        <f>IF(OR('[2]Men's Epée'!$A$3=1,'[2]Men's Epée'!$V$3=TRUE),IF(OR(S34&gt;='Men''s Epée'!$A$3,ISNUMBER(S34)=FALSE),0,VLOOKUP(S34,PointTable,T$3,TRUE)),0)</f>
        <v>0</v>
      </c>
      <c r="U34" s="4" t="e">
        <f>VLOOKUP($C34,'[2]Women''s Epée'!$C$4:$U$101,U$1-2,FALSE)</f>
        <v>#N/A</v>
      </c>
      <c r="V34" s="4" t="str">
        <f t="shared" si="2"/>
        <v>np</v>
      </c>
      <c r="W34" s="5">
        <f>IF(OR('[2]Men's Epée'!$A$3=1,'[2]Men's Epée'!$W$3=TRUE),IF(OR(V34&gt;='Men''s Epée'!$A$3,ISNUMBER(V34)=FALSE),0,VLOOKUP(V34,PointTable,W$3,TRUE)),0)</f>
        <v>0</v>
      </c>
      <c r="X34" s="4" t="e">
        <f>VLOOKUP($C34,'[2]Women''s Epée'!$C$4:$U$101,X$1-2,FALSE)</f>
        <v>#N/A</v>
      </c>
      <c r="Y34" s="4" t="str">
        <f t="shared" si="3"/>
        <v>np</v>
      </c>
      <c r="Z34" s="5">
        <f>IF(OR(Y34&gt;='Men''s Epée'!$A$3,ISNUMBER(Y34)=FALSE),0,VLOOKUP(Y34,PointTable,Z$3,TRUE))</f>
        <v>0</v>
      </c>
      <c r="AA34" s="4" t="e">
        <f>VLOOKUP($C34,'[2]Women''s Epée'!$C$4:$U$101,AA$1-2,FALSE)</f>
        <v>#N/A</v>
      </c>
      <c r="AB34" s="52"/>
      <c r="AE34" s="54"/>
      <c r="AG34" s="25">
        <f t="shared" si="23"/>
        <v>0</v>
      </c>
      <c r="AH34" s="25">
        <f t="shared" si="24"/>
        <v>0</v>
      </c>
      <c r="AI34" s="25">
        <f t="shared" si="25"/>
        <v>0</v>
      </c>
      <c r="AJ34" s="25">
        <f t="shared" si="26"/>
        <v>302</v>
      </c>
      <c r="AK34" s="25">
        <f t="shared" si="27"/>
        <v>0</v>
      </c>
      <c r="AL34" s="25">
        <f t="shared" si="28"/>
        <v>0</v>
      </c>
      <c r="AM34" s="25">
        <f t="shared" si="29"/>
        <v>0</v>
      </c>
      <c r="AN34" s="25">
        <f t="shared" si="30"/>
        <v>0</v>
      </c>
      <c r="AO34" s="25">
        <f>IF(OR('[2]Men''s Epée'!$A$3=1,AB34&gt;0),ABS(AB34),0)</f>
        <v>0</v>
      </c>
      <c r="AP34" s="25">
        <f>IF(OR('[2]Men''s Epée'!$A$3=1,AC34&gt;0),ABS(AC34),0)</f>
        <v>0</v>
      </c>
      <c r="AQ34" s="25">
        <f>IF(OR('[2]Men''s Epée'!$A$3=1,AD34&gt;0),ABS(AD34),0)</f>
        <v>0</v>
      </c>
      <c r="AR34" s="25">
        <f>IF(OR('[2]Men''s Epée'!$A$3=1,AE34&gt;0),ABS(AE34),0)</f>
        <v>0</v>
      </c>
      <c r="AT34" s="25">
        <f>IF('Men''s Epée'!AG$3=TRUE,I34,0)</f>
        <v>0</v>
      </c>
      <c r="AU34" s="25">
        <f>IF('Men''s Epée'!AH$3=TRUE,K34,0)</f>
        <v>0</v>
      </c>
      <c r="AV34" s="25">
        <f>IF('Men''s Epée'!AI$3=TRUE,M34,0)</f>
        <v>0</v>
      </c>
      <c r="AW34" s="25">
        <f>IF('Men''s Epée'!AJ$3=TRUE,O34,0)</f>
        <v>0</v>
      </c>
      <c r="AX34" s="25">
        <f>IF('[2]Men''s Epée'!$U$3=TRUE,Q34,0)</f>
        <v>0</v>
      </c>
      <c r="AY34" s="25">
        <f>IF('[2]Men''s Epée'!$V$3=TRUE,T34,0)</f>
        <v>0</v>
      </c>
      <c r="AZ34" s="25">
        <f>IF('[2]Men''s Epée'!$W$3=TRUE,W34,0)</f>
        <v>0</v>
      </c>
      <c r="BA34" s="25">
        <f t="shared" si="31"/>
        <v>0</v>
      </c>
      <c r="BB34" s="55">
        <f t="shared" si="32"/>
        <v>0</v>
      </c>
      <c r="BC34" s="55">
        <f t="shared" si="33"/>
        <v>0</v>
      </c>
      <c r="BD34" s="55">
        <f t="shared" si="34"/>
        <v>0</v>
      </c>
      <c r="BE34" s="55">
        <f t="shared" si="35"/>
        <v>0</v>
      </c>
      <c r="BF34" s="25">
        <f t="shared" si="36"/>
        <v>0</v>
      </c>
    </row>
    <row r="35" spans="1:58" ht="13.5" customHeight="1">
      <c r="A35" s="19" t="str">
        <f t="shared" si="0"/>
        <v>32</v>
      </c>
      <c r="B35" s="19" t="str">
        <f t="shared" si="20"/>
        <v>#</v>
      </c>
      <c r="C35" s="37" t="s">
        <v>342</v>
      </c>
      <c r="D35" s="25">
        <v>1986</v>
      </c>
      <c r="E35" s="21">
        <f>ROUND(F35+IF('[2]Men''s Epée'!$A$3=1,G35,0)+LARGE($AG35:$AR35,1)+LARGE($AG35:$AR35,2)+LARGE($AG35:$AR35,3)+LARGE($AG35:$AR35,4),0)</f>
        <v>300</v>
      </c>
      <c r="F35" s="22"/>
      <c r="G35" s="23"/>
      <c r="H35" s="23">
        <v>16</v>
      </c>
      <c r="I35" s="24">
        <f>IF(OR('[2]Men''s Epée'!$A$3=1,'Men''s Epée'!$AG$3=TRUE),IF(OR(H35&gt;=33,ISNUMBER(H35)=FALSE),0,VLOOKUP(H35,PointTable,I$3,TRUE)),0)</f>
        <v>300</v>
      </c>
      <c r="J35" s="23" t="s">
        <v>8</v>
      </c>
      <c r="K35" s="24">
        <f>IF(OR('[2]Men''s Epée'!$A$3=1,'Men''s Epée'!$AH$3=TRUE),IF(OR(J35&gt;=33,ISNUMBER(J35)=FALSE),0,VLOOKUP(J35,PointTable,K$3,TRUE)),0)</f>
        <v>0</v>
      </c>
      <c r="L35" s="23" t="s">
        <v>8</v>
      </c>
      <c r="M35" s="24">
        <f>IF(OR('[2]Men''s Epée'!$A$3=1,'Men''s Epée'!$AI$3=TRUE),IF(OR(L35&gt;=33,ISNUMBER(L35)=FALSE),0,VLOOKUP(L35,PointTable,M$3,TRUE)),0)</f>
        <v>0</v>
      </c>
      <c r="N35" s="23" t="s">
        <v>8</v>
      </c>
      <c r="O35" s="24">
        <f>IF(OR('[2]Men''s Epée'!$A$3=1,'Men''s Epée'!$AJ$3=TRUE),IF(OR(N35&gt;=33,ISNUMBER(N35)=FALSE),0,VLOOKUP(N35,PointTable,O$3,TRUE)),0)</f>
        <v>0</v>
      </c>
      <c r="P35" s="4" t="str">
        <f t="shared" si="22"/>
        <v>np</v>
      </c>
      <c r="Q35" s="5">
        <f>IF(OR('[2]Men's Epée'!$A$3=1,'[2]Men's Epée'!$U$3=TRUE),IF(OR(P35&gt;='Men''s Epée'!$A$3,ISNUMBER(P35)=FALSE),0,VLOOKUP(P35,PointTable,Q$3,TRUE)),0)</f>
        <v>0</v>
      </c>
      <c r="R35" s="4" t="e">
        <f>VLOOKUP($C35,'[2]Women''s Epée'!$C$4:$U$101,R$1-2,FALSE)</f>
        <v>#N/A</v>
      </c>
      <c r="S35" s="4" t="str">
        <f t="shared" si="1"/>
        <v>np</v>
      </c>
      <c r="T35" s="5">
        <f>IF(OR('[2]Men's Epée'!$A$3=1,'[2]Men's Epée'!$V$3=TRUE),IF(OR(S35&gt;='Men''s Epée'!$A$3,ISNUMBER(S35)=FALSE),0,VLOOKUP(S35,PointTable,T$3,TRUE)),0)</f>
        <v>0</v>
      </c>
      <c r="U35" s="4" t="e">
        <f>VLOOKUP($C35,'[2]Women''s Epée'!$C$4:$U$101,U$1-2,FALSE)</f>
        <v>#N/A</v>
      </c>
      <c r="V35" s="4" t="str">
        <f t="shared" si="2"/>
        <v>np</v>
      </c>
      <c r="W35" s="5">
        <f>IF(OR('[2]Men's Epée'!$A$3=1,'[2]Men's Epée'!$W$3=TRUE),IF(OR(V35&gt;='Men''s Epée'!$A$3,ISNUMBER(V35)=FALSE),0,VLOOKUP(V35,PointTable,W$3,TRUE)),0)</f>
        <v>0</v>
      </c>
      <c r="X35" s="4" t="e">
        <f>VLOOKUP($C35,'[2]Women''s Epée'!$C$4:$U$101,X$1-2,FALSE)</f>
        <v>#N/A</v>
      </c>
      <c r="Y35" s="4" t="str">
        <f t="shared" si="3"/>
        <v>np</v>
      </c>
      <c r="Z35" s="5">
        <f>IF(OR(Y35&gt;='Men''s Epée'!$A$3,ISNUMBER(Y35)=FALSE),0,VLOOKUP(Y35,PointTable,Z$3,TRUE))</f>
        <v>0</v>
      </c>
      <c r="AA35" s="4" t="e">
        <f>VLOOKUP($C35,'[2]Women''s Epée'!$C$4:$U$101,AA$1-2,FALSE)</f>
        <v>#N/A</v>
      </c>
      <c r="AB35" s="52"/>
      <c r="AE35" s="54"/>
      <c r="AG35" s="25">
        <f t="shared" si="23"/>
        <v>300</v>
      </c>
      <c r="AH35" s="25">
        <f t="shared" si="24"/>
        <v>0</v>
      </c>
      <c r="AI35" s="25">
        <f t="shared" si="25"/>
        <v>0</v>
      </c>
      <c r="AJ35" s="25">
        <f t="shared" si="26"/>
        <v>0</v>
      </c>
      <c r="AK35" s="25">
        <f t="shared" si="27"/>
        <v>0</v>
      </c>
      <c r="AL35" s="25">
        <f t="shared" si="28"/>
        <v>0</v>
      </c>
      <c r="AM35" s="25">
        <f t="shared" si="29"/>
        <v>0</v>
      </c>
      <c r="AN35" s="25">
        <f t="shared" si="30"/>
        <v>0</v>
      </c>
      <c r="AO35" s="25">
        <f>IF(OR('[2]Men''s Epée'!$A$3=1,AB35&gt;0),ABS(AB35),0)</f>
        <v>0</v>
      </c>
      <c r="AP35" s="25">
        <f>IF(OR('[2]Men''s Epée'!$A$3=1,AC35&gt;0),ABS(AC35),0)</f>
        <v>0</v>
      </c>
      <c r="AQ35" s="25">
        <f>IF(OR('[2]Men''s Epée'!$A$3=1,AD35&gt;0),ABS(AD35),0)</f>
        <v>0</v>
      </c>
      <c r="AR35" s="25">
        <f>IF(OR('[2]Men''s Epée'!$A$3=1,AE35&gt;0),ABS(AE35),0)</f>
        <v>0</v>
      </c>
      <c r="AT35" s="25">
        <f>IF('Men''s Epée'!AG$3=TRUE,I35,0)</f>
        <v>300</v>
      </c>
      <c r="AU35" s="25">
        <f>IF('Men''s Epée'!AH$3=TRUE,K35,0)</f>
        <v>0</v>
      </c>
      <c r="AV35" s="25">
        <f>IF('Men''s Epée'!AI$3=TRUE,M35,0)</f>
        <v>0</v>
      </c>
      <c r="AW35" s="25">
        <f>IF('Men''s Epée'!AJ$3=TRUE,O35,0)</f>
        <v>0</v>
      </c>
      <c r="AX35" s="25">
        <f>IF('[2]Men''s Epée'!$U$3=TRUE,Q35,0)</f>
        <v>0</v>
      </c>
      <c r="AY35" s="25">
        <f>IF('[2]Men''s Epée'!$V$3=TRUE,T35,0)</f>
        <v>0</v>
      </c>
      <c r="AZ35" s="25">
        <f>IF('[2]Men''s Epée'!$W$3=TRUE,W35,0)</f>
        <v>0</v>
      </c>
      <c r="BA35" s="25">
        <f t="shared" si="31"/>
        <v>0</v>
      </c>
      <c r="BB35" s="55">
        <f t="shared" si="32"/>
        <v>0</v>
      </c>
      <c r="BC35" s="55">
        <f t="shared" si="33"/>
        <v>0</v>
      </c>
      <c r="BD35" s="55">
        <f t="shared" si="34"/>
        <v>0</v>
      </c>
      <c r="BE35" s="55">
        <f t="shared" si="35"/>
        <v>0</v>
      </c>
      <c r="BF35" s="25">
        <f t="shared" si="36"/>
        <v>300</v>
      </c>
    </row>
    <row r="36" spans="1:58" ht="13.5" customHeight="1">
      <c r="A36" s="19" t="str">
        <f t="shared" si="0"/>
        <v>33</v>
      </c>
      <c r="B36" s="19" t="str">
        <f t="shared" si="20"/>
        <v>#</v>
      </c>
      <c r="C36" s="37" t="s">
        <v>172</v>
      </c>
      <c r="D36" s="25">
        <v>1987</v>
      </c>
      <c r="E36" s="21">
        <f>ROUND(F36+IF('[2]Men''s Epée'!$A$3=1,G36,0)+LARGE($AG36:$AR36,1)+LARGE($AG36:$AR36,2)+LARGE($AG36:$AR36,3)+LARGE($AG36:$AR36,4),0)</f>
        <v>220</v>
      </c>
      <c r="F36" s="22"/>
      <c r="G36" s="23"/>
      <c r="H36" s="23" t="s">
        <v>8</v>
      </c>
      <c r="I36" s="24">
        <f>IF(OR('[2]Men''s Epée'!$A$3=1,'Men''s Epée'!$AG$3=TRUE),IF(OR(H36&gt;=33,ISNUMBER(H36)=FALSE),0,VLOOKUP(H36,PointTable,I$3,TRUE)),0)</f>
        <v>0</v>
      </c>
      <c r="J36" s="23" t="s">
        <v>8</v>
      </c>
      <c r="K36" s="24">
        <f>IF(OR('[2]Men''s Epée'!$A$3=1,'Men''s Epée'!$AH$3=TRUE),IF(OR(J36&gt;=33,ISNUMBER(J36)=FALSE),0,VLOOKUP(J36,PointTable,K$3,TRUE)),0)</f>
        <v>0</v>
      </c>
      <c r="L36" s="23" t="s">
        <v>8</v>
      </c>
      <c r="M36" s="24">
        <f>IF(OR('[2]Men''s Epée'!$A$3=1,'Men''s Epée'!$AI$3=TRUE),IF(OR(L36&gt;=33,ISNUMBER(L36)=FALSE),0,VLOOKUP(L36,PointTable,M$3,TRUE)),0)</f>
        <v>0</v>
      </c>
      <c r="N36" s="23" t="s">
        <v>8</v>
      </c>
      <c r="O36" s="24">
        <f>IF(OR('[2]Men''s Epée'!$A$3=1,'Men''s Epée'!$AJ$3=TRUE),IF(OR(N36&gt;=33,ISNUMBER(N36)=FALSE),0,VLOOKUP(N36,PointTable,O$3,TRUE)),0)</f>
        <v>0</v>
      </c>
      <c r="P36" s="4" t="str">
        <f t="shared" si="22"/>
        <v>np</v>
      </c>
      <c r="Q36" s="5">
        <f>IF(OR('[2]Men's Epée'!$A$3=1,'[2]Men's Epée'!$U$3=TRUE),IF(OR(P36&gt;='Men''s Epée'!$A$3,ISNUMBER(P36)=FALSE),0,VLOOKUP(P36,PointTable,Q$3,TRUE)),0)</f>
        <v>0</v>
      </c>
      <c r="R36" s="4" t="str">
        <f>VLOOKUP($C36,'[2]Women''s Epée'!$C$4:$U$101,R$1-2,FALSE)</f>
        <v>np</v>
      </c>
      <c r="S36" s="4">
        <f aca="true" t="shared" si="37" ref="S36:S46">IF(ISERROR(U36),"np",U36)</f>
        <v>44</v>
      </c>
      <c r="T36" s="5">
        <f>IF(OR('[2]Men's Epée'!$A$3=1,'[2]Men's Epée'!$V$3=TRUE),IF(OR(S36&gt;='Men''s Epée'!$A$3,ISNUMBER(S36)=FALSE),0,VLOOKUP(S36,PointTable,T$3,TRUE)),0)</f>
        <v>220</v>
      </c>
      <c r="U36" s="4">
        <f>VLOOKUP($C36,'[2]Women''s Epée'!$C$4:$U$101,U$1-2,FALSE)</f>
        <v>44</v>
      </c>
      <c r="V36" s="4" t="str">
        <f aca="true" t="shared" si="38" ref="V36:V46">IF(ISERROR(X36),"np",X36)</f>
        <v>np</v>
      </c>
      <c r="W36" s="5">
        <f>IF(OR('[2]Men's Epée'!$A$3=1,'[2]Men's Epée'!$W$3=TRUE),IF(OR(V36&gt;='Men''s Epée'!$A$3,ISNUMBER(V36)=FALSE),0,VLOOKUP(V36,PointTable,W$3,TRUE)),0)</f>
        <v>0</v>
      </c>
      <c r="X36" s="4" t="str">
        <f>VLOOKUP($C36,'[2]Women''s Epée'!$C$4:$U$101,X$1-2,FALSE)</f>
        <v>np</v>
      </c>
      <c r="Y36" s="4" t="str">
        <f aca="true" t="shared" si="39" ref="Y36:Y46">IF(ISERROR(AA36),"np",AA36)</f>
        <v>np</v>
      </c>
      <c r="Z36" s="5">
        <f>IF(OR(Y36&gt;='Men''s Epée'!$A$3,ISNUMBER(Y36)=FALSE),0,VLOOKUP(Y36,PointTable,Z$3,TRUE))</f>
        <v>0</v>
      </c>
      <c r="AA36" s="4" t="str">
        <f>VLOOKUP($C36,'[2]Women''s Epée'!$C$4:$U$101,AA$1-2,FALSE)</f>
        <v>np</v>
      </c>
      <c r="AB36" s="52"/>
      <c r="AE36" s="54"/>
      <c r="AG36" s="25">
        <f t="shared" si="23"/>
        <v>0</v>
      </c>
      <c r="AH36" s="25">
        <f t="shared" si="24"/>
        <v>0</v>
      </c>
      <c r="AI36" s="25">
        <f t="shared" si="25"/>
        <v>0</v>
      </c>
      <c r="AJ36" s="25">
        <f t="shared" si="26"/>
        <v>0</v>
      </c>
      <c r="AK36" s="25">
        <f t="shared" si="27"/>
        <v>0</v>
      </c>
      <c r="AL36" s="25">
        <f t="shared" si="28"/>
        <v>220</v>
      </c>
      <c r="AM36" s="25">
        <f t="shared" si="29"/>
        <v>0</v>
      </c>
      <c r="AN36" s="25">
        <f t="shared" si="30"/>
        <v>0</v>
      </c>
      <c r="AO36" s="25">
        <f>IF(OR('[2]Men''s Epée'!$A$3=1,AB36&gt;0),ABS(AB36),0)</f>
        <v>0</v>
      </c>
      <c r="AP36" s="25">
        <f>IF(OR('[2]Men''s Epée'!$A$3=1,AC36&gt;0),ABS(AC36),0)</f>
        <v>0</v>
      </c>
      <c r="AQ36" s="25">
        <f>IF(OR('[2]Men''s Epée'!$A$3=1,AD36&gt;0),ABS(AD36),0)</f>
        <v>0</v>
      </c>
      <c r="AR36" s="25">
        <f>IF(OR('[2]Men''s Epée'!$A$3=1,AE36&gt;0),ABS(AE36),0)</f>
        <v>0</v>
      </c>
      <c r="AT36" s="25">
        <f>IF('Men''s Epée'!AG$3=TRUE,I36,0)</f>
        <v>0</v>
      </c>
      <c r="AU36" s="25">
        <f>IF('Men''s Epée'!AH$3=TRUE,K36,0)</f>
        <v>0</v>
      </c>
      <c r="AV36" s="25">
        <f>IF('Men''s Epée'!AI$3=TRUE,M36,0)</f>
        <v>0</v>
      </c>
      <c r="AW36" s="25">
        <f>IF('Men''s Epée'!AJ$3=TRUE,O36,0)</f>
        <v>0</v>
      </c>
      <c r="AX36" s="25">
        <f>IF('[2]Men''s Epée'!$U$3=TRUE,Q36,0)</f>
        <v>0</v>
      </c>
      <c r="AY36" s="25">
        <f>IF('[2]Men''s Epée'!$V$3=TRUE,T36,0)</f>
        <v>0</v>
      </c>
      <c r="AZ36" s="25">
        <f>IF('[2]Men''s Epée'!$W$3=TRUE,W36,0)</f>
        <v>0</v>
      </c>
      <c r="BA36" s="25">
        <f t="shared" si="31"/>
        <v>0</v>
      </c>
      <c r="BB36" s="55">
        <f t="shared" si="32"/>
        <v>0</v>
      </c>
      <c r="BC36" s="55">
        <f t="shared" si="33"/>
        <v>0</v>
      </c>
      <c r="BD36" s="55">
        <f t="shared" si="34"/>
        <v>0</v>
      </c>
      <c r="BE36" s="55">
        <f t="shared" si="35"/>
        <v>0</v>
      </c>
      <c r="BF36" s="25">
        <f t="shared" si="36"/>
        <v>0</v>
      </c>
    </row>
    <row r="37" spans="1:58" ht="13.5" customHeight="1">
      <c r="A37" s="19" t="str">
        <f t="shared" si="0"/>
        <v>34</v>
      </c>
      <c r="B37" s="19">
        <f t="shared" si="20"/>
      </c>
      <c r="C37" s="37" t="s">
        <v>356</v>
      </c>
      <c r="D37" s="25">
        <v>1983</v>
      </c>
      <c r="E37" s="21">
        <f>ROUND(F37+IF('[2]Men''s Epée'!$A$3=1,G37,0)+LARGE($AG37:$AR37,1)+LARGE($AG37:$AR37,2)+LARGE($AG37:$AR37,3)+LARGE($AG37:$AR37,4),0)</f>
        <v>208</v>
      </c>
      <c r="F37" s="22"/>
      <c r="G37" s="23"/>
      <c r="H37" s="23">
        <v>19</v>
      </c>
      <c r="I37" s="24">
        <f>IF(OR('[2]Men''s Epée'!$A$3=1,'Men''s Epée'!$AG$3=TRUE),IF(OR(H37&gt;=33,ISNUMBER(H37)=FALSE),0,VLOOKUP(H37,PointTable,I$3,TRUE)),0)</f>
        <v>208</v>
      </c>
      <c r="J37" s="23" t="s">
        <v>8</v>
      </c>
      <c r="K37" s="24">
        <f>IF(OR('[2]Men''s Epée'!$A$3=1,'Men''s Epée'!$AH$3=TRUE),IF(OR(J37&gt;=33,ISNUMBER(J37)=FALSE),0,VLOOKUP(J37,PointTable,K$3,TRUE)),0)</f>
        <v>0</v>
      </c>
      <c r="L37" s="23" t="s">
        <v>8</v>
      </c>
      <c r="M37" s="24">
        <f>IF(OR('[2]Men''s Epée'!$A$3=1,'Men''s Epée'!$AI$3=TRUE),IF(OR(L37&gt;=33,ISNUMBER(L37)=FALSE),0,VLOOKUP(L37,PointTable,M$3,TRUE)),0)</f>
        <v>0</v>
      </c>
      <c r="N37" s="23" t="s">
        <v>8</v>
      </c>
      <c r="O37" s="24">
        <f>IF(OR('[2]Men''s Epée'!$A$3=1,'Men''s Epée'!$AJ$3=TRUE),IF(OR(N37&gt;=33,ISNUMBER(N37)=FALSE),0,VLOOKUP(N37,PointTable,O$3,TRUE)),0)</f>
        <v>0</v>
      </c>
      <c r="P37" s="4" t="str">
        <f t="shared" si="22"/>
        <v>np</v>
      </c>
      <c r="Q37" s="5">
        <f>IF(OR('[2]Men's Epée'!$A$3=1,'[2]Men's Epée'!$U$3=TRUE),IF(OR(P37&gt;='Men''s Epée'!$A$3,ISNUMBER(P37)=FALSE),0,VLOOKUP(P37,PointTable,Q$3,TRUE)),0)</f>
        <v>0</v>
      </c>
      <c r="R37" s="4" t="e">
        <f>VLOOKUP($C37,'[2]Women''s Epée'!$C$4:$U$101,R$1-2,FALSE)</f>
        <v>#N/A</v>
      </c>
      <c r="S37" s="4" t="str">
        <f t="shared" si="37"/>
        <v>np</v>
      </c>
      <c r="T37" s="5">
        <f>IF(OR('[2]Men's Epée'!$A$3=1,'[2]Men's Epée'!$V$3=TRUE),IF(OR(S37&gt;='Men''s Epée'!$A$3,ISNUMBER(S37)=FALSE),0,VLOOKUP(S37,PointTable,T$3,TRUE)),0)</f>
        <v>0</v>
      </c>
      <c r="U37" s="4" t="e">
        <f>VLOOKUP($C37,'[2]Women''s Epée'!$C$4:$U$101,U$1-2,FALSE)</f>
        <v>#N/A</v>
      </c>
      <c r="V37" s="4" t="str">
        <f t="shared" si="38"/>
        <v>np</v>
      </c>
      <c r="W37" s="5">
        <f>IF(OR('[2]Men's Epée'!$A$3=1,'[2]Men's Epée'!$W$3=TRUE),IF(OR(V37&gt;='Men''s Epée'!$A$3,ISNUMBER(V37)=FALSE),0,VLOOKUP(V37,PointTable,W$3,TRUE)),0)</f>
        <v>0</v>
      </c>
      <c r="X37" s="4" t="e">
        <f>VLOOKUP($C37,'[2]Women''s Epée'!$C$4:$U$101,X$1-2,FALSE)</f>
        <v>#N/A</v>
      </c>
      <c r="Y37" s="4" t="str">
        <f t="shared" si="39"/>
        <v>np</v>
      </c>
      <c r="Z37" s="5">
        <f>IF(OR(Y37&gt;='Men''s Epée'!$A$3,ISNUMBER(Y37)=FALSE),0,VLOOKUP(Y37,PointTable,Z$3,TRUE))</f>
        <v>0</v>
      </c>
      <c r="AA37" s="4" t="e">
        <f>VLOOKUP($C37,'[2]Women''s Epée'!$C$4:$U$101,AA$1-2,FALSE)</f>
        <v>#N/A</v>
      </c>
      <c r="AB37" s="52"/>
      <c r="AE37" s="54"/>
      <c r="AG37" s="25">
        <f t="shared" si="23"/>
        <v>208</v>
      </c>
      <c r="AH37" s="25">
        <f t="shared" si="24"/>
        <v>0</v>
      </c>
      <c r="AI37" s="25">
        <f t="shared" si="25"/>
        <v>0</v>
      </c>
      <c r="AJ37" s="25">
        <f t="shared" si="26"/>
        <v>0</v>
      </c>
      <c r="AK37" s="25">
        <f t="shared" si="27"/>
        <v>0</v>
      </c>
      <c r="AL37" s="25">
        <f t="shared" si="28"/>
        <v>0</v>
      </c>
      <c r="AM37" s="25">
        <f t="shared" si="29"/>
        <v>0</v>
      </c>
      <c r="AN37" s="25">
        <f t="shared" si="30"/>
        <v>0</v>
      </c>
      <c r="AO37" s="25">
        <f>IF(OR('[2]Men''s Epée'!$A$3=1,AB37&gt;0),ABS(AB37),0)</f>
        <v>0</v>
      </c>
      <c r="AP37" s="25">
        <f>IF(OR('[2]Men''s Epée'!$A$3=1,AC37&gt;0),ABS(AC37),0)</f>
        <v>0</v>
      </c>
      <c r="AQ37" s="25">
        <f>IF(OR('[2]Men''s Epée'!$A$3=1,AD37&gt;0),ABS(AD37),0)</f>
        <v>0</v>
      </c>
      <c r="AR37" s="25">
        <f>IF(OR('[2]Men''s Epée'!$A$3=1,AE37&gt;0),ABS(AE37),0)</f>
        <v>0</v>
      </c>
      <c r="AT37" s="25">
        <f>IF('Men''s Epée'!AG$3=TRUE,I37,0)</f>
        <v>208</v>
      </c>
      <c r="AU37" s="25">
        <f>IF('Men''s Epée'!AH$3=TRUE,K37,0)</f>
        <v>0</v>
      </c>
      <c r="AV37" s="25">
        <f>IF('Men''s Epée'!AI$3=TRUE,M37,0)</f>
        <v>0</v>
      </c>
      <c r="AW37" s="25">
        <f>IF('Men''s Epée'!AJ$3=TRUE,O37,0)</f>
        <v>0</v>
      </c>
      <c r="AX37" s="25">
        <f>IF('[2]Men''s Epée'!$U$3=TRUE,Q37,0)</f>
        <v>0</v>
      </c>
      <c r="AY37" s="25">
        <f>IF('[2]Men''s Epée'!$V$3=TRUE,T37,0)</f>
        <v>0</v>
      </c>
      <c r="AZ37" s="25">
        <f>IF('[2]Men''s Epée'!$W$3=TRUE,W37,0)</f>
        <v>0</v>
      </c>
      <c r="BA37" s="25">
        <f t="shared" si="31"/>
        <v>0</v>
      </c>
      <c r="BB37" s="55">
        <f t="shared" si="32"/>
        <v>0</v>
      </c>
      <c r="BC37" s="55">
        <f t="shared" si="33"/>
        <v>0</v>
      </c>
      <c r="BD37" s="55">
        <f t="shared" si="34"/>
        <v>0</v>
      </c>
      <c r="BE37" s="55">
        <f t="shared" si="35"/>
        <v>0</v>
      </c>
      <c r="BF37" s="25">
        <f t="shared" si="36"/>
        <v>208</v>
      </c>
    </row>
    <row r="38" spans="1:58" ht="13.5" customHeight="1">
      <c r="A38" s="19" t="str">
        <f t="shared" si="0"/>
        <v>35</v>
      </c>
      <c r="B38" s="19">
        <f t="shared" si="20"/>
      </c>
      <c r="C38" s="35" t="s">
        <v>273</v>
      </c>
      <c r="D38" s="30">
        <v>1983</v>
      </c>
      <c r="E38" s="21">
        <f>ROUND(F38+IF('[2]Men''s Epée'!$A$3=1,G38,0)+LARGE($AG38:$AR38,1)+LARGE($AG38:$AR38,2)+LARGE($AG38:$AR38,3)+LARGE($AG38:$AR38,4),0)</f>
        <v>206</v>
      </c>
      <c r="F38" s="22"/>
      <c r="G38" s="23"/>
      <c r="H38" s="23" t="s">
        <v>8</v>
      </c>
      <c r="I38" s="24">
        <f>IF(OR('[2]Men''s Epée'!$A$3=1,'Men''s Epée'!$AG$3=TRUE),IF(OR(H38&gt;=33,ISNUMBER(H38)=FALSE),0,VLOOKUP(H38,PointTable,I$3,TRUE)),0)</f>
        <v>0</v>
      </c>
      <c r="J38" s="23" t="s">
        <v>8</v>
      </c>
      <c r="K38" s="24">
        <f>IF(OR('[2]Men''s Epée'!$A$3=1,'Men''s Epée'!$AH$3=TRUE),IF(OR(J38&gt;=33,ISNUMBER(J38)=FALSE),0,VLOOKUP(J38,PointTable,K$3,TRUE)),0)</f>
        <v>0</v>
      </c>
      <c r="L38" s="23" t="s">
        <v>8</v>
      </c>
      <c r="M38" s="24">
        <f>IF(OR('[2]Men''s Epée'!$A$3=1,'Men''s Epée'!$AI$3=TRUE),IF(OR(L38&gt;=33,ISNUMBER(L38)=FALSE),0,VLOOKUP(L38,PointTable,M$3,TRUE)),0)</f>
        <v>0</v>
      </c>
      <c r="N38" s="23">
        <v>21</v>
      </c>
      <c r="O38" s="24">
        <f>IF(OR('[2]Men''s Epée'!$A$3=1,'Men''s Epée'!$AJ$3=TRUE),IF(OR(N38&gt;=33,ISNUMBER(N38)=FALSE),0,VLOOKUP(N38,PointTable,O$3,TRUE)),0)</f>
        <v>206</v>
      </c>
      <c r="P38" s="4" t="str">
        <f t="shared" si="22"/>
        <v>np</v>
      </c>
      <c r="Q38" s="5">
        <f>IF(OR('[2]Men's Epée'!$A$3=1,'[2]Men's Epée'!$U$3=TRUE),IF(OR(P38&gt;='Men''s Epée'!$A$3,ISNUMBER(P38)=FALSE),0,VLOOKUP(P38,PointTable,Q$3,TRUE)),0)</f>
        <v>0</v>
      </c>
      <c r="R38" s="4" t="e">
        <f>VLOOKUP($C38,'[2]Women''s Epée'!$C$4:$U$101,R$1-2,FALSE)</f>
        <v>#N/A</v>
      </c>
      <c r="S38" s="4" t="str">
        <f t="shared" si="37"/>
        <v>np</v>
      </c>
      <c r="T38" s="5">
        <f>IF(OR('[2]Men's Epée'!$A$3=1,'[2]Men's Epée'!$V$3=TRUE),IF(OR(S38&gt;='Men''s Epée'!$A$3,ISNUMBER(S38)=FALSE),0,VLOOKUP(S38,PointTable,T$3,TRUE)),0)</f>
        <v>0</v>
      </c>
      <c r="U38" s="4" t="e">
        <f>VLOOKUP($C38,'[2]Women''s Epée'!$C$4:$U$101,U$1-2,FALSE)</f>
        <v>#N/A</v>
      </c>
      <c r="V38" s="4" t="str">
        <f t="shared" si="38"/>
        <v>np</v>
      </c>
      <c r="W38" s="5">
        <f>IF(OR('[2]Men's Epée'!$A$3=1,'[2]Men's Epée'!$W$3=TRUE),IF(OR(V38&gt;='Men''s Epée'!$A$3,ISNUMBER(V38)=FALSE),0,VLOOKUP(V38,PointTable,W$3,TRUE)),0)</f>
        <v>0</v>
      </c>
      <c r="X38" s="4" t="e">
        <f>VLOOKUP($C38,'[2]Women''s Epée'!$C$4:$U$101,X$1-2,FALSE)</f>
        <v>#N/A</v>
      </c>
      <c r="Y38" s="4" t="str">
        <f t="shared" si="39"/>
        <v>np</v>
      </c>
      <c r="Z38" s="5">
        <f>IF(OR(Y38&gt;='Men''s Epée'!$A$3,ISNUMBER(Y38)=FALSE),0,VLOOKUP(Y38,PointTable,Z$3,TRUE))</f>
        <v>0</v>
      </c>
      <c r="AA38" s="4" t="e">
        <f>VLOOKUP($C38,'[2]Women''s Epée'!$C$4:$U$101,AA$1-2,FALSE)</f>
        <v>#N/A</v>
      </c>
      <c r="AB38" s="52"/>
      <c r="AE38" s="54"/>
      <c r="AG38" s="25">
        <f t="shared" si="23"/>
        <v>0</v>
      </c>
      <c r="AH38" s="25">
        <f t="shared" si="24"/>
        <v>0</v>
      </c>
      <c r="AI38" s="25">
        <f t="shared" si="25"/>
        <v>0</v>
      </c>
      <c r="AJ38" s="25">
        <f t="shared" si="26"/>
        <v>206</v>
      </c>
      <c r="AK38" s="25">
        <f t="shared" si="27"/>
        <v>0</v>
      </c>
      <c r="AL38" s="25">
        <f t="shared" si="28"/>
        <v>0</v>
      </c>
      <c r="AM38" s="25">
        <f t="shared" si="29"/>
        <v>0</v>
      </c>
      <c r="AN38" s="25">
        <f t="shared" si="30"/>
        <v>0</v>
      </c>
      <c r="AO38" s="25">
        <f>IF(OR('[2]Men''s Epée'!$A$3=1,AB38&gt;0),ABS(AB38),0)</f>
        <v>0</v>
      </c>
      <c r="AP38" s="25">
        <f>IF(OR('[2]Men''s Epée'!$A$3=1,AC38&gt;0),ABS(AC38),0)</f>
        <v>0</v>
      </c>
      <c r="AQ38" s="25">
        <f>IF(OR('[2]Men''s Epée'!$A$3=1,AD38&gt;0),ABS(AD38),0)</f>
        <v>0</v>
      </c>
      <c r="AR38" s="25">
        <f>IF(OR('[2]Men''s Epée'!$A$3=1,AE38&gt;0),ABS(AE38),0)</f>
        <v>0</v>
      </c>
      <c r="AT38" s="25">
        <f>IF('Men''s Epée'!AG$3=TRUE,I38,0)</f>
        <v>0</v>
      </c>
      <c r="AU38" s="25">
        <f>IF('Men''s Epée'!AH$3=TRUE,K38,0)</f>
        <v>0</v>
      </c>
      <c r="AV38" s="25">
        <f>IF('Men''s Epée'!AI$3=TRUE,M38,0)</f>
        <v>0</v>
      </c>
      <c r="AW38" s="25">
        <f>IF('Men''s Epée'!AJ$3=TRUE,O38,0)</f>
        <v>0</v>
      </c>
      <c r="AX38" s="25">
        <f>IF('[2]Men''s Epée'!$U$3=TRUE,Q38,0)</f>
        <v>0</v>
      </c>
      <c r="AY38" s="25">
        <f>IF('[2]Men''s Epée'!$V$3=TRUE,T38,0)</f>
        <v>0</v>
      </c>
      <c r="AZ38" s="25">
        <f>IF('[2]Men''s Epée'!$W$3=TRUE,W38,0)</f>
        <v>0</v>
      </c>
      <c r="BA38" s="25">
        <f t="shared" si="31"/>
        <v>0</v>
      </c>
      <c r="BB38" s="55">
        <f t="shared" si="32"/>
        <v>0</v>
      </c>
      <c r="BC38" s="55">
        <f t="shared" si="33"/>
        <v>0</v>
      </c>
      <c r="BD38" s="55">
        <f t="shared" si="34"/>
        <v>0</v>
      </c>
      <c r="BE38" s="55">
        <f t="shared" si="35"/>
        <v>0</v>
      </c>
      <c r="BF38" s="25">
        <f t="shared" si="36"/>
        <v>0</v>
      </c>
    </row>
    <row r="39" spans="1:58" ht="13.5" customHeight="1">
      <c r="A39" s="19" t="str">
        <f t="shared" si="0"/>
        <v>36</v>
      </c>
      <c r="B39" s="19" t="str">
        <f t="shared" si="20"/>
        <v>#</v>
      </c>
      <c r="C39" s="35" t="s">
        <v>274</v>
      </c>
      <c r="D39" s="30">
        <v>1986</v>
      </c>
      <c r="E39" s="21">
        <f>ROUND(F39+IF('[2]Men''s Epée'!$A$3=1,G39,0)+LARGE($AG39:$AR39,1)+LARGE($AG39:$AR39,2)+LARGE($AG39:$AR39,3)+LARGE($AG39:$AR39,4),0)</f>
        <v>205</v>
      </c>
      <c r="F39" s="22"/>
      <c r="G39" s="23"/>
      <c r="H39" s="23" t="s">
        <v>8</v>
      </c>
      <c r="I39" s="24">
        <f>IF(OR('[2]Men''s Epée'!$A$3=1,'Men''s Epée'!$AG$3=TRUE),IF(OR(H39&gt;=33,ISNUMBER(H39)=FALSE),0,VLOOKUP(H39,PointTable,I$3,TRUE)),0)</f>
        <v>0</v>
      </c>
      <c r="J39" s="23" t="s">
        <v>8</v>
      </c>
      <c r="K39" s="24">
        <f>IF(OR('[2]Men''s Epée'!$A$3=1,'Men''s Epée'!$AH$3=TRUE),IF(OR(J39&gt;=33,ISNUMBER(J39)=FALSE),0,VLOOKUP(J39,PointTable,K$3,TRUE)),0)</f>
        <v>0</v>
      </c>
      <c r="L39" s="23" t="s">
        <v>8</v>
      </c>
      <c r="M39" s="24">
        <f>IF(OR('[2]Men''s Epée'!$A$3=1,'Men''s Epée'!$AI$3=TRUE),IF(OR(L39&gt;=33,ISNUMBER(L39)=FALSE),0,VLOOKUP(L39,PointTable,M$3,TRUE)),0)</f>
        <v>0</v>
      </c>
      <c r="N39" s="23">
        <v>22</v>
      </c>
      <c r="O39" s="24">
        <f>IF(OR('[2]Men''s Epée'!$A$3=1,'Men''s Epée'!$AJ$3=TRUE),IF(OR(N39&gt;=33,ISNUMBER(N39)=FALSE),0,VLOOKUP(N39,PointTable,O$3,TRUE)),0)</f>
        <v>205</v>
      </c>
      <c r="P39" s="4" t="str">
        <f t="shared" si="22"/>
        <v>np</v>
      </c>
      <c r="Q39" s="5">
        <f>IF(OR('[2]Men's Epée'!$A$3=1,'[2]Men's Epée'!$U$3=TRUE),IF(OR(P39&gt;='Men''s Epée'!$A$3,ISNUMBER(P39)=FALSE),0,VLOOKUP(P39,PointTable,Q$3,TRUE)),0)</f>
        <v>0</v>
      </c>
      <c r="R39" s="4" t="e">
        <f>VLOOKUP($C39,'[2]Women''s Epée'!$C$4:$U$101,R$1-2,FALSE)</f>
        <v>#N/A</v>
      </c>
      <c r="S39" s="4" t="str">
        <f t="shared" si="37"/>
        <v>np</v>
      </c>
      <c r="T39" s="5">
        <f>IF(OR('[2]Men's Epée'!$A$3=1,'[2]Men's Epée'!$V$3=TRUE),IF(OR(S39&gt;='Men''s Epée'!$A$3,ISNUMBER(S39)=FALSE),0,VLOOKUP(S39,PointTable,T$3,TRUE)),0)</f>
        <v>0</v>
      </c>
      <c r="U39" s="4" t="e">
        <f>VLOOKUP($C39,'[2]Women''s Epée'!$C$4:$U$101,U$1-2,FALSE)</f>
        <v>#N/A</v>
      </c>
      <c r="V39" s="4" t="str">
        <f t="shared" si="38"/>
        <v>np</v>
      </c>
      <c r="W39" s="5">
        <f>IF(OR('[2]Men's Epée'!$A$3=1,'[2]Men's Epée'!$W$3=TRUE),IF(OR(V39&gt;='Men''s Epée'!$A$3,ISNUMBER(V39)=FALSE),0,VLOOKUP(V39,PointTable,W$3,TRUE)),0)</f>
        <v>0</v>
      </c>
      <c r="X39" s="4" t="e">
        <f>VLOOKUP($C39,'[2]Women''s Epée'!$C$4:$U$101,X$1-2,FALSE)</f>
        <v>#N/A</v>
      </c>
      <c r="Y39" s="4" t="str">
        <f t="shared" si="39"/>
        <v>np</v>
      </c>
      <c r="Z39" s="5">
        <f>IF(OR(Y39&gt;='Men''s Epée'!$A$3,ISNUMBER(Y39)=FALSE),0,VLOOKUP(Y39,PointTable,Z$3,TRUE))</f>
        <v>0</v>
      </c>
      <c r="AA39" s="4" t="e">
        <f>VLOOKUP($C39,'[2]Women''s Epée'!$C$4:$U$101,AA$1-2,FALSE)</f>
        <v>#N/A</v>
      </c>
      <c r="AB39" s="52"/>
      <c r="AE39" s="54"/>
      <c r="AG39" s="25">
        <f t="shared" si="23"/>
        <v>0</v>
      </c>
      <c r="AH39" s="25">
        <f t="shared" si="24"/>
        <v>0</v>
      </c>
      <c r="AI39" s="25">
        <f t="shared" si="25"/>
        <v>0</v>
      </c>
      <c r="AJ39" s="25">
        <f t="shared" si="26"/>
        <v>205</v>
      </c>
      <c r="AK39" s="25">
        <f t="shared" si="27"/>
        <v>0</v>
      </c>
      <c r="AL39" s="25">
        <f t="shared" si="28"/>
        <v>0</v>
      </c>
      <c r="AM39" s="25">
        <f t="shared" si="29"/>
        <v>0</v>
      </c>
      <c r="AN39" s="25">
        <f t="shared" si="30"/>
        <v>0</v>
      </c>
      <c r="AO39" s="25">
        <f>IF(OR('[2]Men''s Epée'!$A$3=1,AB39&gt;0),ABS(AB39),0)</f>
        <v>0</v>
      </c>
      <c r="AP39" s="25">
        <f>IF(OR('[2]Men''s Epée'!$A$3=1,AC39&gt;0),ABS(AC39),0)</f>
        <v>0</v>
      </c>
      <c r="AQ39" s="25">
        <f>IF(OR('[2]Men''s Epée'!$A$3=1,AD39&gt;0),ABS(AD39),0)</f>
        <v>0</v>
      </c>
      <c r="AR39" s="25">
        <f>IF(OR('[2]Men''s Epée'!$A$3=1,AE39&gt;0),ABS(AE39),0)</f>
        <v>0</v>
      </c>
      <c r="AT39" s="25">
        <f>IF('Men''s Epée'!AG$3=TRUE,I39,0)</f>
        <v>0</v>
      </c>
      <c r="AU39" s="25">
        <f>IF('Men''s Epée'!AH$3=TRUE,K39,0)</f>
        <v>0</v>
      </c>
      <c r="AV39" s="25">
        <f>IF('Men''s Epée'!AI$3=TRUE,M39,0)</f>
        <v>0</v>
      </c>
      <c r="AW39" s="25">
        <f>IF('Men''s Epée'!AJ$3=TRUE,O39,0)</f>
        <v>0</v>
      </c>
      <c r="AX39" s="25">
        <f>IF('[2]Men''s Epée'!$U$3=TRUE,Q39,0)</f>
        <v>0</v>
      </c>
      <c r="AY39" s="25">
        <f>IF('[2]Men''s Epée'!$V$3=TRUE,T39,0)</f>
        <v>0</v>
      </c>
      <c r="AZ39" s="25">
        <f>IF('[2]Men''s Epée'!$W$3=TRUE,W39,0)</f>
        <v>0</v>
      </c>
      <c r="BA39" s="25">
        <f t="shared" si="31"/>
        <v>0</v>
      </c>
      <c r="BB39" s="55">
        <f t="shared" si="32"/>
        <v>0</v>
      </c>
      <c r="BC39" s="55">
        <f t="shared" si="33"/>
        <v>0</v>
      </c>
      <c r="BD39" s="55">
        <f t="shared" si="34"/>
        <v>0</v>
      </c>
      <c r="BE39" s="55">
        <f t="shared" si="35"/>
        <v>0</v>
      </c>
      <c r="BF39" s="25">
        <f t="shared" si="36"/>
        <v>0</v>
      </c>
    </row>
    <row r="40" spans="1:58" ht="13.5" customHeight="1">
      <c r="A40" s="19" t="str">
        <f t="shared" si="0"/>
        <v>37</v>
      </c>
      <c r="B40" s="19" t="str">
        <f t="shared" si="20"/>
        <v>#</v>
      </c>
      <c r="C40" s="35" t="s">
        <v>275</v>
      </c>
      <c r="D40" s="30">
        <v>1985</v>
      </c>
      <c r="E40" s="21">
        <f>ROUND(F40+IF('[2]Men''s Epée'!$A$3=1,G40,0)+LARGE($AG40:$AR40,1)+LARGE($AG40:$AR40,2)+LARGE($AG40:$AR40,3)+LARGE($AG40:$AR40,4),0)</f>
        <v>203</v>
      </c>
      <c r="F40" s="22"/>
      <c r="G40" s="23"/>
      <c r="H40" s="23" t="s">
        <v>8</v>
      </c>
      <c r="I40" s="24">
        <f>IF(OR('[2]Men''s Epée'!$A$3=1,'Men''s Epée'!$AG$3=TRUE),IF(OR(H40&gt;=33,ISNUMBER(H40)=FALSE),0,VLOOKUP(H40,PointTable,I$3,TRUE)),0)</f>
        <v>0</v>
      </c>
      <c r="J40" s="23" t="s">
        <v>8</v>
      </c>
      <c r="K40" s="24">
        <f>IF(OR('[2]Men''s Epée'!$A$3=1,'Men''s Epée'!$AH$3=TRUE),IF(OR(J40&gt;=33,ISNUMBER(J40)=FALSE),0,VLOOKUP(J40,PointTable,K$3,TRUE)),0)</f>
        <v>0</v>
      </c>
      <c r="L40" s="23" t="s">
        <v>8</v>
      </c>
      <c r="M40" s="24">
        <f>IF(OR('[2]Men''s Epée'!$A$3=1,'Men''s Epée'!$AI$3=TRUE),IF(OR(L40&gt;=33,ISNUMBER(L40)=FALSE),0,VLOOKUP(L40,PointTable,M$3,TRUE)),0)</f>
        <v>0</v>
      </c>
      <c r="N40" s="23">
        <v>24</v>
      </c>
      <c r="O40" s="24">
        <f>IF(OR('[2]Men''s Epée'!$A$3=1,'Men''s Epée'!$AJ$3=TRUE),IF(OR(N40&gt;=33,ISNUMBER(N40)=FALSE),0,VLOOKUP(N40,PointTable,O$3,TRUE)),0)</f>
        <v>203</v>
      </c>
      <c r="P40" s="4" t="str">
        <f t="shared" si="22"/>
        <v>np</v>
      </c>
      <c r="Q40" s="5">
        <f>IF(OR('[2]Men's Epée'!$A$3=1,'[2]Men's Epée'!$U$3=TRUE),IF(OR(P40&gt;='Men''s Epée'!$A$3,ISNUMBER(P40)=FALSE),0,VLOOKUP(P40,PointTable,Q$3,TRUE)),0)</f>
        <v>0</v>
      </c>
      <c r="R40" s="4" t="e">
        <f>VLOOKUP($C40,'[2]Women''s Epée'!$C$4:$U$101,R$1-2,FALSE)</f>
        <v>#N/A</v>
      </c>
      <c r="S40" s="4" t="str">
        <f t="shared" si="37"/>
        <v>np</v>
      </c>
      <c r="T40" s="5">
        <f>IF(OR('[2]Men's Epée'!$A$3=1,'[2]Men's Epée'!$V$3=TRUE),IF(OR(S40&gt;='Men''s Epée'!$A$3,ISNUMBER(S40)=FALSE),0,VLOOKUP(S40,PointTable,T$3,TRUE)),0)</f>
        <v>0</v>
      </c>
      <c r="U40" s="4" t="e">
        <f>VLOOKUP($C40,'[2]Women''s Epée'!$C$4:$U$101,U$1-2,FALSE)</f>
        <v>#N/A</v>
      </c>
      <c r="V40" s="4" t="str">
        <f t="shared" si="38"/>
        <v>np</v>
      </c>
      <c r="W40" s="5">
        <f>IF(OR('[2]Men's Epée'!$A$3=1,'[2]Men's Epée'!$W$3=TRUE),IF(OR(V40&gt;='Men''s Epée'!$A$3,ISNUMBER(V40)=FALSE),0,VLOOKUP(V40,PointTable,W$3,TRUE)),0)</f>
        <v>0</v>
      </c>
      <c r="X40" s="4" t="e">
        <f>VLOOKUP($C40,'[2]Women''s Epée'!$C$4:$U$101,X$1-2,FALSE)</f>
        <v>#N/A</v>
      </c>
      <c r="Y40" s="4" t="str">
        <f t="shared" si="39"/>
        <v>np</v>
      </c>
      <c r="Z40" s="5">
        <f>IF(OR(Y40&gt;='Men''s Epée'!$A$3,ISNUMBER(Y40)=FALSE),0,VLOOKUP(Y40,PointTable,Z$3,TRUE))</f>
        <v>0</v>
      </c>
      <c r="AA40" s="4" t="e">
        <f>VLOOKUP($C40,'[2]Women''s Epée'!$C$4:$U$101,AA$1-2,FALSE)</f>
        <v>#N/A</v>
      </c>
      <c r="AB40" s="52"/>
      <c r="AE40" s="54"/>
      <c r="AG40" s="25">
        <f t="shared" si="23"/>
        <v>0</v>
      </c>
      <c r="AH40" s="25">
        <f t="shared" si="24"/>
        <v>0</v>
      </c>
      <c r="AI40" s="25">
        <f t="shared" si="25"/>
        <v>0</v>
      </c>
      <c r="AJ40" s="25">
        <f t="shared" si="26"/>
        <v>203</v>
      </c>
      <c r="AK40" s="25">
        <f t="shared" si="27"/>
        <v>0</v>
      </c>
      <c r="AL40" s="25">
        <f t="shared" si="28"/>
        <v>0</v>
      </c>
      <c r="AM40" s="25">
        <f t="shared" si="29"/>
        <v>0</v>
      </c>
      <c r="AN40" s="25">
        <f t="shared" si="30"/>
        <v>0</v>
      </c>
      <c r="AO40" s="25">
        <f>IF(OR('[2]Men''s Epée'!$A$3=1,AB40&gt;0),ABS(AB40),0)</f>
        <v>0</v>
      </c>
      <c r="AP40" s="25">
        <f>IF(OR('[2]Men''s Epée'!$A$3=1,AC40&gt;0),ABS(AC40),0)</f>
        <v>0</v>
      </c>
      <c r="AQ40" s="25">
        <f>IF(OR('[2]Men''s Epée'!$A$3=1,AD40&gt;0),ABS(AD40),0)</f>
        <v>0</v>
      </c>
      <c r="AR40" s="25">
        <f>IF(OR('[2]Men''s Epée'!$A$3=1,AE40&gt;0),ABS(AE40),0)</f>
        <v>0</v>
      </c>
      <c r="AT40" s="25">
        <f>IF('Men''s Epée'!AG$3=TRUE,I40,0)</f>
        <v>0</v>
      </c>
      <c r="AU40" s="25">
        <f>IF('Men''s Epée'!AH$3=TRUE,K40,0)</f>
        <v>0</v>
      </c>
      <c r="AV40" s="25">
        <f>IF('Men''s Epée'!AI$3=TRUE,M40,0)</f>
        <v>0</v>
      </c>
      <c r="AW40" s="25">
        <f>IF('Men''s Epée'!AJ$3=TRUE,O40,0)</f>
        <v>0</v>
      </c>
      <c r="AX40" s="25">
        <f>IF('[2]Men''s Epée'!$U$3=TRUE,Q40,0)</f>
        <v>0</v>
      </c>
      <c r="AY40" s="25">
        <f>IF('[2]Men''s Epée'!$V$3=TRUE,T40,0)</f>
        <v>0</v>
      </c>
      <c r="AZ40" s="25">
        <f>IF('[2]Men''s Epée'!$W$3=TRUE,W40,0)</f>
        <v>0</v>
      </c>
      <c r="BA40" s="25">
        <f t="shared" si="31"/>
        <v>0</v>
      </c>
      <c r="BB40" s="55">
        <f t="shared" si="32"/>
        <v>0</v>
      </c>
      <c r="BC40" s="55">
        <f t="shared" si="33"/>
        <v>0</v>
      </c>
      <c r="BD40" s="55">
        <f t="shared" si="34"/>
        <v>0</v>
      </c>
      <c r="BE40" s="55">
        <f t="shared" si="35"/>
        <v>0</v>
      </c>
      <c r="BF40" s="25">
        <f t="shared" si="36"/>
        <v>0</v>
      </c>
    </row>
    <row r="41" spans="1:58" ht="13.5" customHeight="1">
      <c r="A41" s="19" t="str">
        <f t="shared" si="0"/>
        <v>38</v>
      </c>
      <c r="B41" s="19">
        <f t="shared" si="20"/>
      </c>
      <c r="C41" s="35" t="s">
        <v>131</v>
      </c>
      <c r="D41" s="30">
        <v>1983</v>
      </c>
      <c r="E41" s="21">
        <f>ROUND(F41+IF('[2]Men''s Epée'!$A$3=1,G41,0)+LARGE($AG41:$AR41,1)+LARGE($AG41:$AR41,2)+LARGE($AG41:$AR41,3)+LARGE($AG41:$AR41,4),0)</f>
        <v>172</v>
      </c>
      <c r="F41" s="22"/>
      <c r="G41" s="23"/>
      <c r="H41" s="23" t="s">
        <v>8</v>
      </c>
      <c r="I41" s="24">
        <f>IF(OR('[2]Men''s Epée'!$A$3=1,'Men''s Epée'!$AG$3=TRUE),IF(OR(H41&gt;=33,ISNUMBER(H41)=FALSE),0,VLOOKUP(H41,PointTable,I$3,TRUE)),0)</f>
        <v>0</v>
      </c>
      <c r="J41" s="23">
        <v>25</v>
      </c>
      <c r="K41" s="24">
        <f>IF(OR('[2]Men''s Epée'!$A$3=1,'Men''s Epée'!$AH$3=TRUE),IF(OR(J41&gt;=33,ISNUMBER(J41)=FALSE),0,VLOOKUP(J41,PointTable,K$3,TRUE)),0)</f>
        <v>172</v>
      </c>
      <c r="L41" s="23" t="s">
        <v>8</v>
      </c>
      <c r="M41" s="24">
        <f>IF(OR('[2]Men''s Epée'!$A$3=1,'Men''s Epée'!$AI$3=TRUE),IF(OR(L41&gt;=33,ISNUMBER(L41)=FALSE),0,VLOOKUP(L41,PointTable,M$3,TRUE)),0)</f>
        <v>0</v>
      </c>
      <c r="N41" s="23" t="s">
        <v>8</v>
      </c>
      <c r="O41" s="24">
        <f>IF(OR('[2]Men''s Epée'!$A$3=1,'Men''s Epée'!$AJ$3=TRUE),IF(OR(N41&gt;=33,ISNUMBER(N41)=FALSE),0,VLOOKUP(N41,PointTable,O$3,TRUE)),0)</f>
        <v>0</v>
      </c>
      <c r="P41" s="4" t="str">
        <f t="shared" si="22"/>
        <v>np</v>
      </c>
      <c r="Q41" s="5">
        <f>IF(OR('[2]Men's Epée'!$A$3=1,'[2]Men's Epée'!$U$3=TRUE),IF(OR(P41&gt;='Men''s Epée'!$A$3,ISNUMBER(P41)=FALSE),0,VLOOKUP(P41,PointTable,Q$3,TRUE)),0)</f>
        <v>0</v>
      </c>
      <c r="R41" s="4" t="e">
        <f>VLOOKUP($C41,'[2]Women''s Epée'!$C$4:$U$101,R$1-2,FALSE)</f>
        <v>#N/A</v>
      </c>
      <c r="S41" s="4" t="str">
        <f t="shared" si="37"/>
        <v>np</v>
      </c>
      <c r="T41" s="5">
        <f>IF(OR('[2]Men's Epée'!$A$3=1,'[2]Men's Epée'!$V$3=TRUE),IF(OR(S41&gt;='Men''s Epée'!$A$3,ISNUMBER(S41)=FALSE),0,VLOOKUP(S41,PointTable,T$3,TRUE)),0)</f>
        <v>0</v>
      </c>
      <c r="U41" s="4" t="e">
        <f>VLOOKUP($C41,'[2]Women''s Epée'!$C$4:$U$101,U$1-2,FALSE)</f>
        <v>#N/A</v>
      </c>
      <c r="V41" s="4" t="str">
        <f t="shared" si="38"/>
        <v>np</v>
      </c>
      <c r="W41" s="5">
        <f>IF(OR('[2]Men's Epée'!$A$3=1,'[2]Men's Epée'!$W$3=TRUE),IF(OR(V41&gt;='Men''s Epée'!$A$3,ISNUMBER(V41)=FALSE),0,VLOOKUP(V41,PointTable,W$3,TRUE)),0)</f>
        <v>0</v>
      </c>
      <c r="X41" s="4" t="e">
        <f>VLOOKUP($C41,'[2]Women''s Epée'!$C$4:$U$101,X$1-2,FALSE)</f>
        <v>#N/A</v>
      </c>
      <c r="Y41" s="4" t="str">
        <f t="shared" si="39"/>
        <v>np</v>
      </c>
      <c r="Z41" s="5">
        <f>IF(OR(Y41&gt;='Men''s Epée'!$A$3,ISNUMBER(Y41)=FALSE),0,VLOOKUP(Y41,PointTable,Z$3,TRUE))</f>
        <v>0</v>
      </c>
      <c r="AA41" s="4" t="e">
        <f>VLOOKUP($C41,'[2]Women''s Epée'!$C$4:$U$101,AA$1-2,FALSE)</f>
        <v>#N/A</v>
      </c>
      <c r="AB41" s="52"/>
      <c r="AE41" s="54"/>
      <c r="AG41" s="25">
        <f t="shared" si="23"/>
        <v>0</v>
      </c>
      <c r="AH41" s="25">
        <f t="shared" si="24"/>
        <v>172</v>
      </c>
      <c r="AI41" s="25">
        <f t="shared" si="25"/>
        <v>0</v>
      </c>
      <c r="AJ41" s="25">
        <f t="shared" si="26"/>
        <v>0</v>
      </c>
      <c r="AK41" s="25">
        <f t="shared" si="27"/>
        <v>0</v>
      </c>
      <c r="AL41" s="25">
        <f t="shared" si="28"/>
        <v>0</v>
      </c>
      <c r="AM41" s="25">
        <f t="shared" si="29"/>
        <v>0</v>
      </c>
      <c r="AN41" s="25">
        <f t="shared" si="30"/>
        <v>0</v>
      </c>
      <c r="AO41" s="25">
        <f>IF(OR('[2]Men''s Epée'!$A$3=1,AB41&gt;0),ABS(AB41),0)</f>
        <v>0</v>
      </c>
      <c r="AP41" s="25">
        <f>IF(OR('[2]Men''s Epée'!$A$3=1,AC41&gt;0),ABS(AC41),0)</f>
        <v>0</v>
      </c>
      <c r="AQ41" s="25">
        <f>IF(OR('[2]Men''s Epée'!$A$3=1,AD41&gt;0),ABS(AD41),0)</f>
        <v>0</v>
      </c>
      <c r="AR41" s="25">
        <f>IF(OR('[2]Men''s Epée'!$A$3=1,AE41&gt;0),ABS(AE41),0)</f>
        <v>0</v>
      </c>
      <c r="AT41" s="25">
        <f>IF('Men''s Epée'!AG$3=TRUE,I41,0)</f>
        <v>0</v>
      </c>
      <c r="AU41" s="25">
        <f>IF('Men''s Epée'!AH$3=TRUE,K41,0)</f>
        <v>0</v>
      </c>
      <c r="AV41" s="25">
        <f>IF('Men''s Epée'!AI$3=TRUE,M41,0)</f>
        <v>0</v>
      </c>
      <c r="AW41" s="25">
        <f>IF('Men''s Epée'!AJ$3=TRUE,O41,0)</f>
        <v>0</v>
      </c>
      <c r="AX41" s="25">
        <f>IF('[2]Men''s Epée'!$U$3=TRUE,Q41,0)</f>
        <v>0</v>
      </c>
      <c r="AY41" s="25">
        <f>IF('[2]Men''s Epée'!$V$3=TRUE,T41,0)</f>
        <v>0</v>
      </c>
      <c r="AZ41" s="25">
        <f>IF('[2]Men''s Epée'!$W$3=TRUE,W41,0)</f>
        <v>0</v>
      </c>
      <c r="BA41" s="25">
        <f t="shared" si="31"/>
        <v>0</v>
      </c>
      <c r="BB41" s="55">
        <f t="shared" si="32"/>
        <v>0</v>
      </c>
      <c r="BC41" s="55">
        <f t="shared" si="33"/>
        <v>0</v>
      </c>
      <c r="BD41" s="55">
        <f t="shared" si="34"/>
        <v>0</v>
      </c>
      <c r="BE41" s="55">
        <f t="shared" si="35"/>
        <v>0</v>
      </c>
      <c r="BF41" s="25">
        <f t="shared" si="36"/>
        <v>0</v>
      </c>
    </row>
    <row r="42" spans="1:58" ht="13.5" customHeight="1">
      <c r="A42" s="19" t="str">
        <f t="shared" si="0"/>
        <v>39</v>
      </c>
      <c r="B42" s="19">
        <f t="shared" si="20"/>
      </c>
      <c r="C42" s="35" t="s">
        <v>276</v>
      </c>
      <c r="D42" s="30">
        <v>1983</v>
      </c>
      <c r="E42" s="21">
        <f>ROUND(F42+IF('[2]Men''s Epée'!$A$3=1,G42,0)+LARGE($AG42:$AR42,1)+LARGE($AG42:$AR42,2)+LARGE($AG42:$AR42,3)+LARGE($AG42:$AR42,4),0)</f>
        <v>171</v>
      </c>
      <c r="F42" s="22"/>
      <c r="G42" s="23"/>
      <c r="H42" s="23" t="s">
        <v>8</v>
      </c>
      <c r="I42" s="24">
        <f>IF(OR('[2]Men''s Epée'!$A$3=1,'Men''s Epée'!$AG$3=TRUE),IF(OR(H42&gt;=33,ISNUMBER(H42)=FALSE),0,VLOOKUP(H42,PointTable,I$3,TRUE)),0)</f>
        <v>0</v>
      </c>
      <c r="J42" s="23" t="s">
        <v>8</v>
      </c>
      <c r="K42" s="24">
        <f>IF(OR('[2]Men''s Epée'!$A$3=1,'Men''s Epée'!$AH$3=TRUE),IF(OR(J42&gt;=33,ISNUMBER(J42)=FALSE),0,VLOOKUP(J42,PointTable,K$3,TRUE)),0)</f>
        <v>0</v>
      </c>
      <c r="L42" s="23" t="s">
        <v>8</v>
      </c>
      <c r="M42" s="24">
        <f>IF(OR('[2]Men''s Epée'!$A$3=1,'Men''s Epée'!$AI$3=TRUE),IF(OR(L42&gt;=33,ISNUMBER(L42)=FALSE),0,VLOOKUP(L42,PointTable,M$3,TRUE)),0)</f>
        <v>0</v>
      </c>
      <c r="N42" s="23">
        <v>26</v>
      </c>
      <c r="O42" s="24">
        <f>IF(OR('[2]Men''s Epée'!$A$3=1,'Men''s Epée'!$AJ$3=TRUE),IF(OR(N42&gt;=33,ISNUMBER(N42)=FALSE),0,VLOOKUP(N42,PointTable,O$3,TRUE)),0)</f>
        <v>171</v>
      </c>
      <c r="P42" s="4" t="str">
        <f t="shared" si="22"/>
        <v>np</v>
      </c>
      <c r="Q42" s="5">
        <f>IF(OR('[2]Men's Epée'!$A$3=1,'[2]Men's Epée'!$U$3=TRUE),IF(OR(P42&gt;='Men''s Epée'!$A$3,ISNUMBER(P42)=FALSE),0,VLOOKUP(P42,PointTable,Q$3,TRUE)),0)</f>
        <v>0</v>
      </c>
      <c r="R42" s="4" t="e">
        <f>VLOOKUP($C42,'[2]Women''s Epée'!$C$4:$U$101,R$1-2,FALSE)</f>
        <v>#N/A</v>
      </c>
      <c r="S42" s="4" t="str">
        <f t="shared" si="37"/>
        <v>np</v>
      </c>
      <c r="T42" s="5">
        <f>IF(OR('[2]Men's Epée'!$A$3=1,'[2]Men's Epée'!$V$3=TRUE),IF(OR(S42&gt;='Men''s Epée'!$A$3,ISNUMBER(S42)=FALSE),0,VLOOKUP(S42,PointTable,T$3,TRUE)),0)</f>
        <v>0</v>
      </c>
      <c r="U42" s="4" t="e">
        <f>VLOOKUP($C42,'[2]Women''s Epée'!$C$4:$U$101,U$1-2,FALSE)</f>
        <v>#N/A</v>
      </c>
      <c r="V42" s="4" t="str">
        <f t="shared" si="38"/>
        <v>np</v>
      </c>
      <c r="W42" s="5">
        <f>IF(OR('[2]Men's Epée'!$A$3=1,'[2]Men's Epée'!$W$3=TRUE),IF(OR(V42&gt;='Men''s Epée'!$A$3,ISNUMBER(V42)=FALSE),0,VLOOKUP(V42,PointTable,W$3,TRUE)),0)</f>
        <v>0</v>
      </c>
      <c r="X42" s="4" t="e">
        <f>VLOOKUP($C42,'[2]Women''s Epée'!$C$4:$U$101,X$1-2,FALSE)</f>
        <v>#N/A</v>
      </c>
      <c r="Y42" s="4" t="str">
        <f t="shared" si="39"/>
        <v>np</v>
      </c>
      <c r="Z42" s="5">
        <f>IF(OR(Y42&gt;='Men''s Epée'!$A$3,ISNUMBER(Y42)=FALSE),0,VLOOKUP(Y42,PointTable,Z$3,TRUE))</f>
        <v>0</v>
      </c>
      <c r="AA42" s="4" t="e">
        <f>VLOOKUP($C42,'[2]Women''s Epée'!$C$4:$U$101,AA$1-2,FALSE)</f>
        <v>#N/A</v>
      </c>
      <c r="AB42" s="52"/>
      <c r="AE42" s="54"/>
      <c r="AG42" s="25">
        <f t="shared" si="23"/>
        <v>0</v>
      </c>
      <c r="AH42" s="25">
        <f t="shared" si="24"/>
        <v>0</v>
      </c>
      <c r="AI42" s="25">
        <f t="shared" si="25"/>
        <v>0</v>
      </c>
      <c r="AJ42" s="25">
        <f t="shared" si="26"/>
        <v>171</v>
      </c>
      <c r="AK42" s="25">
        <f t="shared" si="27"/>
        <v>0</v>
      </c>
      <c r="AL42" s="25">
        <f t="shared" si="28"/>
        <v>0</v>
      </c>
      <c r="AM42" s="25">
        <f t="shared" si="29"/>
        <v>0</v>
      </c>
      <c r="AN42" s="25">
        <f t="shared" si="30"/>
        <v>0</v>
      </c>
      <c r="AO42" s="25">
        <f>IF(OR('[2]Men''s Epée'!$A$3=1,AB42&gt;0),ABS(AB42),0)</f>
        <v>0</v>
      </c>
      <c r="AP42" s="25">
        <f>IF(OR('[2]Men''s Epée'!$A$3=1,AC42&gt;0),ABS(AC42),0)</f>
        <v>0</v>
      </c>
      <c r="AQ42" s="25">
        <f>IF(OR('[2]Men''s Epée'!$A$3=1,AD42&gt;0),ABS(AD42),0)</f>
        <v>0</v>
      </c>
      <c r="AR42" s="25">
        <f>IF(OR('[2]Men''s Epée'!$A$3=1,AE42&gt;0),ABS(AE42),0)</f>
        <v>0</v>
      </c>
      <c r="AT42" s="25">
        <f>IF('Men''s Epée'!AG$3=TRUE,I42,0)</f>
        <v>0</v>
      </c>
      <c r="AU42" s="25">
        <f>IF('Men''s Epée'!AH$3=TRUE,K42,0)</f>
        <v>0</v>
      </c>
      <c r="AV42" s="25">
        <f>IF('Men''s Epée'!AI$3=TRUE,M42,0)</f>
        <v>0</v>
      </c>
      <c r="AW42" s="25">
        <f>IF('Men''s Epée'!AJ$3=TRUE,O42,0)</f>
        <v>0</v>
      </c>
      <c r="AX42" s="25">
        <f>IF('[2]Men''s Epée'!$U$3=TRUE,Q42,0)</f>
        <v>0</v>
      </c>
      <c r="AY42" s="25">
        <f>IF('[2]Men''s Epée'!$V$3=TRUE,T42,0)</f>
        <v>0</v>
      </c>
      <c r="AZ42" s="25">
        <f>IF('[2]Men''s Epée'!$W$3=TRUE,W42,0)</f>
        <v>0</v>
      </c>
      <c r="BA42" s="25">
        <f t="shared" si="31"/>
        <v>0</v>
      </c>
      <c r="BB42" s="55">
        <f t="shared" si="32"/>
        <v>0</v>
      </c>
      <c r="BC42" s="55">
        <f t="shared" si="33"/>
        <v>0</v>
      </c>
      <c r="BD42" s="55">
        <f t="shared" si="34"/>
        <v>0</v>
      </c>
      <c r="BE42" s="55">
        <f t="shared" si="35"/>
        <v>0</v>
      </c>
      <c r="BF42" s="25">
        <f t="shared" si="36"/>
        <v>0</v>
      </c>
    </row>
    <row r="43" spans="1:58" ht="13.5" customHeight="1">
      <c r="A43" s="19" t="str">
        <f t="shared" si="0"/>
        <v>40</v>
      </c>
      <c r="B43" s="19">
        <f t="shared" si="20"/>
      </c>
      <c r="C43" s="37" t="s">
        <v>36</v>
      </c>
      <c r="D43" s="25">
        <v>1982</v>
      </c>
      <c r="E43" s="21">
        <f>ROUND(F43+IF('[2]Men''s Epée'!$A$3=1,G43,0)+LARGE($AG43:$AR43,1)+LARGE($AG43:$AR43,2)+LARGE($AG43:$AR43,3)+LARGE($AG43:$AR43,4),0)</f>
        <v>170</v>
      </c>
      <c r="F43" s="22"/>
      <c r="G43" s="23"/>
      <c r="H43" s="23" t="s">
        <v>8</v>
      </c>
      <c r="I43" s="24">
        <f>IF(OR('[2]Men''s Epée'!$A$3=1,'Men''s Epée'!$AG$3=TRUE),IF(OR(H43&gt;=33,ISNUMBER(H43)=FALSE),0,VLOOKUP(H43,PointTable,I$3,TRUE)),0)</f>
        <v>0</v>
      </c>
      <c r="J43" s="23" t="s">
        <v>8</v>
      </c>
      <c r="K43" s="24">
        <f>IF(OR('[2]Men''s Epée'!$A$3=1,'Men''s Epée'!$AH$3=TRUE),IF(OR(J43&gt;=33,ISNUMBER(J43)=FALSE),0,VLOOKUP(J43,PointTable,K$3,TRUE)),0)</f>
        <v>0</v>
      </c>
      <c r="L43" s="23">
        <v>27</v>
      </c>
      <c r="M43" s="24">
        <f>IF(OR('[2]Men''s Epée'!$A$3=1,'Men''s Epée'!$AI$3=TRUE),IF(OR(L43&gt;=33,ISNUMBER(L43)=FALSE),0,VLOOKUP(L43,PointTable,M$3,TRUE)),0)</f>
        <v>170</v>
      </c>
      <c r="N43" s="23" t="s">
        <v>8</v>
      </c>
      <c r="O43" s="24">
        <f>IF(OR('[2]Men''s Epée'!$A$3=1,'Men''s Epée'!$AJ$3=TRUE),IF(OR(N43&gt;=33,ISNUMBER(N43)=FALSE),0,VLOOKUP(N43,PointTable,O$3,TRUE)),0)</f>
        <v>0</v>
      </c>
      <c r="P43" s="4" t="str">
        <f t="shared" si="22"/>
        <v>np</v>
      </c>
      <c r="Q43" s="5">
        <f>IF(OR('[2]Men's Epée'!$A$3=1,'[2]Men's Epée'!$U$3=TRUE),IF(OR(P43&gt;='Men''s Epée'!$A$3,ISNUMBER(P43)=FALSE),0,VLOOKUP(P43,PointTable,Q$3,TRUE)),0)</f>
        <v>0</v>
      </c>
      <c r="R43" s="4" t="e">
        <f>VLOOKUP($C43,'[2]Women''s Epée'!$C$4:$U$101,R$1-2,FALSE)</f>
        <v>#N/A</v>
      </c>
      <c r="S43" s="4" t="str">
        <f t="shared" si="37"/>
        <v>np</v>
      </c>
      <c r="T43" s="5">
        <f>IF(OR('[2]Men's Epée'!$A$3=1,'[2]Men's Epée'!$V$3=TRUE),IF(OR(S43&gt;='Men''s Epée'!$A$3,ISNUMBER(S43)=FALSE),0,VLOOKUP(S43,PointTable,T$3,TRUE)),0)</f>
        <v>0</v>
      </c>
      <c r="U43" s="4" t="e">
        <f>VLOOKUP($C43,'[2]Women''s Epée'!$C$4:$U$101,U$1-2,FALSE)</f>
        <v>#N/A</v>
      </c>
      <c r="V43" s="4" t="str">
        <f t="shared" si="38"/>
        <v>np</v>
      </c>
      <c r="W43" s="5">
        <f>IF(OR('[2]Men's Epée'!$A$3=1,'[2]Men's Epée'!$W$3=TRUE),IF(OR(V43&gt;='Men''s Epée'!$A$3,ISNUMBER(V43)=FALSE),0,VLOOKUP(V43,PointTable,W$3,TRUE)),0)</f>
        <v>0</v>
      </c>
      <c r="X43" s="4" t="e">
        <f>VLOOKUP($C43,'[2]Women''s Epée'!$C$4:$U$101,X$1-2,FALSE)</f>
        <v>#N/A</v>
      </c>
      <c r="Y43" s="4" t="str">
        <f t="shared" si="39"/>
        <v>np</v>
      </c>
      <c r="Z43" s="5">
        <f>IF(OR(Y43&gt;='Men''s Epée'!$A$3,ISNUMBER(Y43)=FALSE),0,VLOOKUP(Y43,PointTable,Z$3,TRUE))</f>
        <v>0</v>
      </c>
      <c r="AA43" s="4" t="e">
        <f>VLOOKUP($C43,'[2]Women''s Epée'!$C$4:$U$101,AA$1-2,FALSE)</f>
        <v>#N/A</v>
      </c>
      <c r="AB43" s="52"/>
      <c r="AE43" s="54"/>
      <c r="AG43" s="25">
        <f t="shared" si="23"/>
        <v>0</v>
      </c>
      <c r="AH43" s="25">
        <f t="shared" si="24"/>
        <v>0</v>
      </c>
      <c r="AI43" s="25">
        <f t="shared" si="25"/>
        <v>170</v>
      </c>
      <c r="AJ43" s="25">
        <f t="shared" si="26"/>
        <v>0</v>
      </c>
      <c r="AK43" s="25">
        <f t="shared" si="27"/>
        <v>0</v>
      </c>
      <c r="AL43" s="25">
        <f t="shared" si="28"/>
        <v>0</v>
      </c>
      <c r="AM43" s="25">
        <f t="shared" si="29"/>
        <v>0</v>
      </c>
      <c r="AN43" s="25">
        <f t="shared" si="30"/>
        <v>0</v>
      </c>
      <c r="AO43" s="25">
        <f>IF(OR('[2]Men''s Epée'!$A$3=1,AB43&gt;0),ABS(AB43),0)</f>
        <v>0</v>
      </c>
      <c r="AP43" s="25">
        <f>IF(OR('[2]Men''s Epée'!$A$3=1,AC43&gt;0),ABS(AC43),0)</f>
        <v>0</v>
      </c>
      <c r="AQ43" s="25">
        <f>IF(OR('[2]Men''s Epée'!$A$3=1,AD43&gt;0),ABS(AD43),0)</f>
        <v>0</v>
      </c>
      <c r="AR43" s="25">
        <f>IF(OR('[2]Men''s Epée'!$A$3=1,AE43&gt;0),ABS(AE43),0)</f>
        <v>0</v>
      </c>
      <c r="AT43" s="25">
        <f>IF('Men''s Epée'!AG$3=TRUE,I43,0)</f>
        <v>0</v>
      </c>
      <c r="AU43" s="25">
        <f>IF('Men''s Epée'!AH$3=TRUE,K43,0)</f>
        <v>0</v>
      </c>
      <c r="AV43" s="25">
        <f>IF('Men''s Epée'!AI$3=TRUE,M43,0)</f>
        <v>0</v>
      </c>
      <c r="AW43" s="25">
        <f>IF('Men''s Epée'!AJ$3=TRUE,O43,0)</f>
        <v>0</v>
      </c>
      <c r="AX43" s="25">
        <f>IF('[2]Men''s Epée'!$U$3=TRUE,Q43,0)</f>
        <v>0</v>
      </c>
      <c r="AY43" s="25">
        <f>IF('[2]Men''s Epée'!$V$3=TRUE,T43,0)</f>
        <v>0</v>
      </c>
      <c r="AZ43" s="25">
        <f>IF('[2]Men''s Epée'!$W$3=TRUE,W43,0)</f>
        <v>0</v>
      </c>
      <c r="BA43" s="25">
        <f t="shared" si="31"/>
        <v>0</v>
      </c>
      <c r="BB43" s="55">
        <f t="shared" si="32"/>
        <v>0</v>
      </c>
      <c r="BC43" s="55">
        <f t="shared" si="33"/>
        <v>0</v>
      </c>
      <c r="BD43" s="55">
        <f t="shared" si="34"/>
        <v>0</v>
      </c>
      <c r="BE43" s="55">
        <f t="shared" si="35"/>
        <v>0</v>
      </c>
      <c r="BF43" s="25">
        <f t="shared" si="36"/>
        <v>0</v>
      </c>
    </row>
    <row r="44" spans="1:58" ht="13.5" customHeight="1">
      <c r="A44" s="19" t="str">
        <f t="shared" si="0"/>
        <v>41</v>
      </c>
      <c r="B44" s="19" t="str">
        <f t="shared" si="20"/>
        <v>#</v>
      </c>
      <c r="C44" s="37" t="s">
        <v>143</v>
      </c>
      <c r="D44" s="25">
        <v>1986</v>
      </c>
      <c r="E44" s="21">
        <f>ROUND(F44+IF('[2]Men''s Epée'!$A$3=1,G44,0)+LARGE($AG44:$AR44,1)+LARGE($AG44:$AR44,2)+LARGE($AG44:$AR44,3)+LARGE($AG44:$AR44,4),0)</f>
        <v>169</v>
      </c>
      <c r="F44" s="22"/>
      <c r="G44" s="23"/>
      <c r="H44" s="23" t="s">
        <v>8</v>
      </c>
      <c r="I44" s="24">
        <f>IF(OR('[2]Men''s Epée'!$A$3=1,'Men''s Epée'!$AG$3=TRUE),IF(OR(H44&gt;=33,ISNUMBER(H44)=FALSE),0,VLOOKUP(H44,PointTable,I$3,TRUE)),0)</f>
        <v>0</v>
      </c>
      <c r="J44" s="23">
        <v>28</v>
      </c>
      <c r="K44" s="24">
        <f>IF(OR('[2]Men''s Epée'!$A$3=1,'Men''s Epée'!$AH$3=TRUE),IF(OR(J44&gt;=33,ISNUMBER(J44)=FALSE),0,VLOOKUP(J44,PointTable,K$3,TRUE)),0)</f>
        <v>169</v>
      </c>
      <c r="L44" s="23" t="s">
        <v>8</v>
      </c>
      <c r="M44" s="24">
        <f>IF(OR('[2]Men''s Epée'!$A$3=1,'Men''s Epée'!$AI$3=TRUE),IF(OR(L44&gt;=33,ISNUMBER(L44)=FALSE),0,VLOOKUP(L44,PointTable,M$3,TRUE)),0)</f>
        <v>0</v>
      </c>
      <c r="N44" s="23" t="s">
        <v>8</v>
      </c>
      <c r="O44" s="24">
        <f>IF(OR('[2]Men''s Epée'!$A$3=1,'Men''s Epée'!$AJ$3=TRUE),IF(OR(N44&gt;=33,ISNUMBER(N44)=FALSE),0,VLOOKUP(N44,PointTable,O$3,TRUE)),0)</f>
        <v>0</v>
      </c>
      <c r="P44" s="4" t="str">
        <f t="shared" si="22"/>
        <v>np</v>
      </c>
      <c r="Q44" s="5">
        <f>IF(OR('[2]Men's Epée'!$A$3=1,'[2]Men's Epée'!$U$3=TRUE),IF(OR(P44&gt;='Men''s Epée'!$A$3,ISNUMBER(P44)=FALSE),0,VLOOKUP(P44,PointTable,Q$3,TRUE)),0)</f>
        <v>0</v>
      </c>
      <c r="R44" s="4" t="e">
        <f>VLOOKUP($C44,'[2]Women''s Epée'!$C$4:$U$101,R$1-2,FALSE)</f>
        <v>#N/A</v>
      </c>
      <c r="S44" s="4" t="str">
        <f t="shared" si="37"/>
        <v>np</v>
      </c>
      <c r="T44" s="5">
        <f>IF(OR('[2]Men's Epée'!$A$3=1,'[2]Men's Epée'!$V$3=TRUE),IF(OR(S44&gt;='Men''s Epée'!$A$3,ISNUMBER(S44)=FALSE),0,VLOOKUP(S44,PointTable,T$3,TRUE)),0)</f>
        <v>0</v>
      </c>
      <c r="U44" s="4" t="e">
        <f>VLOOKUP($C44,'[2]Women''s Epée'!$C$4:$U$101,U$1-2,FALSE)</f>
        <v>#N/A</v>
      </c>
      <c r="V44" s="4" t="str">
        <f t="shared" si="38"/>
        <v>np</v>
      </c>
      <c r="W44" s="5">
        <f>IF(OR('[2]Men's Epée'!$A$3=1,'[2]Men's Epée'!$W$3=TRUE),IF(OR(V44&gt;='Men''s Epée'!$A$3,ISNUMBER(V44)=FALSE),0,VLOOKUP(V44,PointTable,W$3,TRUE)),0)</f>
        <v>0</v>
      </c>
      <c r="X44" s="4" t="e">
        <f>VLOOKUP($C44,'[2]Women''s Epée'!$C$4:$U$101,X$1-2,FALSE)</f>
        <v>#N/A</v>
      </c>
      <c r="Y44" s="4" t="str">
        <f t="shared" si="39"/>
        <v>np</v>
      </c>
      <c r="Z44" s="5">
        <f>IF(OR(Y44&gt;='Men''s Epée'!$A$3,ISNUMBER(Y44)=FALSE),0,VLOOKUP(Y44,PointTable,Z$3,TRUE))</f>
        <v>0</v>
      </c>
      <c r="AA44" s="4" t="e">
        <f>VLOOKUP($C44,'[2]Women''s Epée'!$C$4:$U$101,AA$1-2,FALSE)</f>
        <v>#N/A</v>
      </c>
      <c r="AB44" s="52"/>
      <c r="AE44" s="54"/>
      <c r="AG44" s="25">
        <f t="shared" si="23"/>
        <v>0</v>
      </c>
      <c r="AH44" s="25">
        <f t="shared" si="24"/>
        <v>169</v>
      </c>
      <c r="AI44" s="25">
        <f t="shared" si="25"/>
        <v>0</v>
      </c>
      <c r="AJ44" s="25">
        <f t="shared" si="26"/>
        <v>0</v>
      </c>
      <c r="AK44" s="25">
        <f t="shared" si="27"/>
        <v>0</v>
      </c>
      <c r="AL44" s="25">
        <f t="shared" si="28"/>
        <v>0</v>
      </c>
      <c r="AM44" s="25">
        <f t="shared" si="29"/>
        <v>0</v>
      </c>
      <c r="AN44" s="25">
        <f t="shared" si="30"/>
        <v>0</v>
      </c>
      <c r="AO44" s="25">
        <f>IF(OR('[2]Men''s Epée'!$A$3=1,AB44&gt;0),ABS(AB44),0)</f>
        <v>0</v>
      </c>
      <c r="AP44" s="25">
        <f>IF(OR('[2]Men''s Epée'!$A$3=1,AC44&gt;0),ABS(AC44),0)</f>
        <v>0</v>
      </c>
      <c r="AQ44" s="25">
        <f>IF(OR('[2]Men''s Epée'!$A$3=1,AD44&gt;0),ABS(AD44),0)</f>
        <v>0</v>
      </c>
      <c r="AR44" s="25">
        <f>IF(OR('[2]Men''s Epée'!$A$3=1,AE44&gt;0),ABS(AE44),0)</f>
        <v>0</v>
      </c>
      <c r="AT44" s="25">
        <f>IF('Men''s Epée'!AG$3=TRUE,I44,0)</f>
        <v>0</v>
      </c>
      <c r="AU44" s="25">
        <f>IF('Men''s Epée'!AH$3=TRUE,K44,0)</f>
        <v>0</v>
      </c>
      <c r="AV44" s="25">
        <f>IF('Men''s Epée'!AI$3=TRUE,M44,0)</f>
        <v>0</v>
      </c>
      <c r="AW44" s="25">
        <f>IF('Men''s Epée'!AJ$3=TRUE,O44,0)</f>
        <v>0</v>
      </c>
      <c r="AX44" s="25">
        <f>IF('[2]Men''s Epée'!$U$3=TRUE,Q44,0)</f>
        <v>0</v>
      </c>
      <c r="AY44" s="25">
        <f>IF('[2]Men''s Epée'!$V$3=TRUE,T44,0)</f>
        <v>0</v>
      </c>
      <c r="AZ44" s="25">
        <f>IF('[2]Men''s Epée'!$W$3=TRUE,W44,0)</f>
        <v>0</v>
      </c>
      <c r="BA44" s="25">
        <f t="shared" si="31"/>
        <v>0</v>
      </c>
      <c r="BB44" s="55">
        <f t="shared" si="32"/>
        <v>0</v>
      </c>
      <c r="BC44" s="55">
        <f t="shared" si="33"/>
        <v>0</v>
      </c>
      <c r="BD44" s="55">
        <f t="shared" si="34"/>
        <v>0</v>
      </c>
      <c r="BE44" s="55">
        <f t="shared" si="35"/>
        <v>0</v>
      </c>
      <c r="BF44" s="25">
        <f t="shared" si="36"/>
        <v>0</v>
      </c>
    </row>
    <row r="45" spans="1:58" ht="13.5" customHeight="1">
      <c r="A45" s="19" t="str">
        <f t="shared" si="0"/>
        <v>42</v>
      </c>
      <c r="B45" s="19">
        <f t="shared" si="20"/>
      </c>
      <c r="C45" s="35" t="s">
        <v>277</v>
      </c>
      <c r="D45" s="30">
        <v>1983</v>
      </c>
      <c r="E45" s="21">
        <f>ROUND(F45+IF('[2]Men''s Epée'!$A$3=1,G45,0)+LARGE($AG45:$AR45,1)+LARGE($AG45:$AR45,2)+LARGE($AG45:$AR45,3)+LARGE($AG45:$AR45,4),0)</f>
        <v>168</v>
      </c>
      <c r="F45" s="22"/>
      <c r="G45" s="23"/>
      <c r="H45" s="23" t="s">
        <v>8</v>
      </c>
      <c r="I45" s="24">
        <f>IF(OR('[2]Men''s Epée'!$A$3=1,'Men''s Epée'!$AG$3=TRUE),IF(OR(H45&gt;=33,ISNUMBER(H45)=FALSE),0,VLOOKUP(H45,PointTable,I$3,TRUE)),0)</f>
        <v>0</v>
      </c>
      <c r="J45" s="23" t="s">
        <v>8</v>
      </c>
      <c r="K45" s="24">
        <f>IF(OR('[2]Men''s Epée'!$A$3=1,'Men''s Epée'!$AH$3=TRUE),IF(OR(J45&gt;=33,ISNUMBER(J45)=FALSE),0,VLOOKUP(J45,PointTable,K$3,TRUE)),0)</f>
        <v>0</v>
      </c>
      <c r="L45" s="23" t="s">
        <v>8</v>
      </c>
      <c r="M45" s="24">
        <f>IF(OR('[2]Men''s Epée'!$A$3=1,'Men''s Epée'!$AI$3=TRUE),IF(OR(L45&gt;=33,ISNUMBER(L45)=FALSE),0,VLOOKUP(L45,PointTable,M$3,TRUE)),0)</f>
        <v>0</v>
      </c>
      <c r="N45" s="23">
        <v>29</v>
      </c>
      <c r="O45" s="24">
        <f>IF(OR('[2]Men''s Epée'!$A$3=1,'Men''s Epée'!$AJ$3=TRUE),IF(OR(N45&gt;=33,ISNUMBER(N45)=FALSE),0,VLOOKUP(N45,PointTable,O$3,TRUE)),0)</f>
        <v>168</v>
      </c>
      <c r="P45" s="4" t="str">
        <f t="shared" si="22"/>
        <v>np</v>
      </c>
      <c r="Q45" s="5">
        <f>IF(OR('[2]Men's Epée'!$A$3=1,'[2]Men's Epée'!$U$3=TRUE),IF(OR(P45&gt;='Men''s Epée'!$A$3,ISNUMBER(P45)=FALSE),0,VLOOKUP(P45,PointTable,Q$3,TRUE)),0)</f>
        <v>0</v>
      </c>
      <c r="R45" s="4" t="e">
        <f>VLOOKUP($C45,'[2]Women''s Epée'!$C$4:$U$101,R$1-2,FALSE)</f>
        <v>#N/A</v>
      </c>
      <c r="S45" s="4" t="str">
        <f t="shared" si="37"/>
        <v>np</v>
      </c>
      <c r="T45" s="5">
        <f>IF(OR('[2]Men's Epée'!$A$3=1,'[2]Men's Epée'!$V$3=TRUE),IF(OR(S45&gt;='Men''s Epée'!$A$3,ISNUMBER(S45)=FALSE),0,VLOOKUP(S45,PointTable,T$3,TRUE)),0)</f>
        <v>0</v>
      </c>
      <c r="U45" s="4" t="e">
        <f>VLOOKUP($C45,'[2]Women''s Epée'!$C$4:$U$101,U$1-2,FALSE)</f>
        <v>#N/A</v>
      </c>
      <c r="V45" s="4" t="str">
        <f t="shared" si="38"/>
        <v>np</v>
      </c>
      <c r="W45" s="5">
        <f>IF(OR('[2]Men's Epée'!$A$3=1,'[2]Men's Epée'!$W$3=TRUE),IF(OR(V45&gt;='Men''s Epée'!$A$3,ISNUMBER(V45)=FALSE),0,VLOOKUP(V45,PointTable,W$3,TRUE)),0)</f>
        <v>0</v>
      </c>
      <c r="X45" s="4" t="e">
        <f>VLOOKUP($C45,'[2]Women''s Epée'!$C$4:$U$101,X$1-2,FALSE)</f>
        <v>#N/A</v>
      </c>
      <c r="Y45" s="4" t="str">
        <f t="shared" si="39"/>
        <v>np</v>
      </c>
      <c r="Z45" s="5">
        <f>IF(OR(Y45&gt;='Men''s Epée'!$A$3,ISNUMBER(Y45)=FALSE),0,VLOOKUP(Y45,PointTable,Z$3,TRUE))</f>
        <v>0</v>
      </c>
      <c r="AA45" s="4" t="e">
        <f>VLOOKUP($C45,'[2]Women''s Epée'!$C$4:$U$101,AA$1-2,FALSE)</f>
        <v>#N/A</v>
      </c>
      <c r="AB45" s="52"/>
      <c r="AE45" s="54"/>
      <c r="AG45" s="25">
        <f t="shared" si="23"/>
        <v>0</v>
      </c>
      <c r="AH45" s="25">
        <f t="shared" si="24"/>
        <v>0</v>
      </c>
      <c r="AI45" s="25">
        <f t="shared" si="25"/>
        <v>0</v>
      </c>
      <c r="AJ45" s="25">
        <f t="shared" si="26"/>
        <v>168</v>
      </c>
      <c r="AK45" s="25">
        <f t="shared" si="27"/>
        <v>0</v>
      </c>
      <c r="AL45" s="25">
        <f t="shared" si="28"/>
        <v>0</v>
      </c>
      <c r="AM45" s="25">
        <f t="shared" si="29"/>
        <v>0</v>
      </c>
      <c r="AN45" s="25">
        <f t="shared" si="30"/>
        <v>0</v>
      </c>
      <c r="AO45" s="25">
        <f>IF(OR('[2]Men''s Epée'!$A$3=1,AB45&gt;0),ABS(AB45),0)</f>
        <v>0</v>
      </c>
      <c r="AP45" s="25">
        <f>IF(OR('[2]Men''s Epée'!$A$3=1,AC45&gt;0),ABS(AC45),0)</f>
        <v>0</v>
      </c>
      <c r="AQ45" s="25">
        <f>IF(OR('[2]Men''s Epée'!$A$3=1,AD45&gt;0),ABS(AD45),0)</f>
        <v>0</v>
      </c>
      <c r="AR45" s="25">
        <f>IF(OR('[2]Men''s Epée'!$A$3=1,AE45&gt;0),ABS(AE45),0)</f>
        <v>0</v>
      </c>
      <c r="AT45" s="25">
        <f>IF('Men''s Epée'!AG$3=TRUE,I45,0)</f>
        <v>0</v>
      </c>
      <c r="AU45" s="25">
        <f>IF('Men''s Epée'!AH$3=TRUE,K45,0)</f>
        <v>0</v>
      </c>
      <c r="AV45" s="25">
        <f>IF('Men''s Epée'!AI$3=TRUE,M45,0)</f>
        <v>0</v>
      </c>
      <c r="AW45" s="25">
        <f>IF('Men''s Epée'!AJ$3=TRUE,O45,0)</f>
        <v>0</v>
      </c>
      <c r="AX45" s="25">
        <f>IF('[2]Men''s Epée'!$U$3=TRUE,Q45,0)</f>
        <v>0</v>
      </c>
      <c r="AY45" s="25">
        <f>IF('[2]Men''s Epée'!$V$3=TRUE,T45,0)</f>
        <v>0</v>
      </c>
      <c r="AZ45" s="25">
        <f>IF('[2]Men''s Epée'!$W$3=TRUE,W45,0)</f>
        <v>0</v>
      </c>
      <c r="BA45" s="25">
        <f t="shared" si="31"/>
        <v>0</v>
      </c>
      <c r="BB45" s="55">
        <f t="shared" si="32"/>
        <v>0</v>
      </c>
      <c r="BC45" s="55">
        <f t="shared" si="33"/>
        <v>0</v>
      </c>
      <c r="BD45" s="55">
        <f t="shared" si="34"/>
        <v>0</v>
      </c>
      <c r="BE45" s="55">
        <f t="shared" si="35"/>
        <v>0</v>
      </c>
      <c r="BF45" s="25">
        <f t="shared" si="36"/>
        <v>0</v>
      </c>
    </row>
    <row r="46" spans="1:58" ht="13.5" customHeight="1">
      <c r="A46" s="19" t="str">
        <f t="shared" si="0"/>
        <v>43</v>
      </c>
      <c r="B46" s="19" t="str">
        <f t="shared" si="20"/>
        <v>#</v>
      </c>
      <c r="C46" s="35" t="s">
        <v>278</v>
      </c>
      <c r="D46" s="30">
        <v>1985</v>
      </c>
      <c r="E46" s="21">
        <f>ROUND(F46+IF('[2]Men''s Epée'!$A$3=1,G46,0)+LARGE($AG46:$AR46,1)+LARGE($AG46:$AR46,2)+LARGE($AG46:$AR46,3)+LARGE($AG46:$AR46,4),0)</f>
        <v>167</v>
      </c>
      <c r="F46" s="22"/>
      <c r="G46" s="23"/>
      <c r="H46" s="23" t="s">
        <v>8</v>
      </c>
      <c r="I46" s="24">
        <f>IF(OR('[2]Men''s Epée'!$A$3=1,'Men''s Epée'!$AG$3=TRUE),IF(OR(H46&gt;=33,ISNUMBER(H46)=FALSE),0,VLOOKUP(H46,PointTable,I$3,TRUE)),0)</f>
        <v>0</v>
      </c>
      <c r="J46" s="23" t="s">
        <v>8</v>
      </c>
      <c r="K46" s="24">
        <f>IF(OR('[2]Men''s Epée'!$A$3=1,'Men''s Epée'!$AH$3=TRUE),IF(OR(J46&gt;=33,ISNUMBER(J46)=FALSE),0,VLOOKUP(J46,PointTable,K$3,TRUE)),0)</f>
        <v>0</v>
      </c>
      <c r="L46" s="23" t="s">
        <v>8</v>
      </c>
      <c r="M46" s="24">
        <f>IF(OR('[2]Men''s Epée'!$A$3=1,'Men''s Epée'!$AI$3=TRUE),IF(OR(L46&gt;=33,ISNUMBER(L46)=FALSE),0,VLOOKUP(L46,PointTable,M$3,TRUE)),0)</f>
        <v>0</v>
      </c>
      <c r="N46" s="23">
        <v>30</v>
      </c>
      <c r="O46" s="24">
        <f>IF(OR('[2]Men''s Epée'!$A$3=1,'Men''s Epée'!$AJ$3=TRUE),IF(OR(N46&gt;=33,ISNUMBER(N46)=FALSE),0,VLOOKUP(N46,PointTable,O$3,TRUE)),0)</f>
        <v>167</v>
      </c>
      <c r="P46" s="4" t="str">
        <f t="shared" si="22"/>
        <v>np</v>
      </c>
      <c r="Q46" s="5">
        <f>IF(OR('[2]Men's Epée'!$A$3=1,'[2]Men's Epée'!$U$3=TRUE),IF(OR(P46&gt;='Men''s Epée'!$A$3,ISNUMBER(P46)=FALSE),0,VLOOKUP(P46,PointTable,Q$3,TRUE)),0)</f>
        <v>0</v>
      </c>
      <c r="R46" s="4" t="e">
        <f>VLOOKUP($C46,'[2]Women''s Epée'!$C$4:$U$101,R$1-2,FALSE)</f>
        <v>#N/A</v>
      </c>
      <c r="S46" s="4" t="str">
        <f t="shared" si="37"/>
        <v>np</v>
      </c>
      <c r="T46" s="5">
        <f>IF(OR('[2]Men's Epée'!$A$3=1,'[2]Men's Epée'!$V$3=TRUE),IF(OR(S46&gt;='Men''s Epée'!$A$3,ISNUMBER(S46)=FALSE),0,VLOOKUP(S46,PointTable,T$3,TRUE)),0)</f>
        <v>0</v>
      </c>
      <c r="U46" s="4" t="e">
        <f>VLOOKUP($C46,'[2]Women''s Epée'!$C$4:$U$101,U$1-2,FALSE)</f>
        <v>#N/A</v>
      </c>
      <c r="V46" s="4" t="str">
        <f t="shared" si="38"/>
        <v>np</v>
      </c>
      <c r="W46" s="5">
        <f>IF(OR('[2]Men's Epée'!$A$3=1,'[2]Men's Epée'!$W$3=TRUE),IF(OR(V46&gt;='Men''s Epée'!$A$3,ISNUMBER(V46)=FALSE),0,VLOOKUP(V46,PointTable,W$3,TRUE)),0)</f>
        <v>0</v>
      </c>
      <c r="X46" s="4" t="e">
        <f>VLOOKUP($C46,'[2]Women''s Epée'!$C$4:$U$101,X$1-2,FALSE)</f>
        <v>#N/A</v>
      </c>
      <c r="Y46" s="4" t="str">
        <f t="shared" si="39"/>
        <v>np</v>
      </c>
      <c r="Z46" s="5">
        <f>IF(OR(Y46&gt;='Men''s Epée'!$A$3,ISNUMBER(Y46)=FALSE),0,VLOOKUP(Y46,PointTable,Z$3,TRUE))</f>
        <v>0</v>
      </c>
      <c r="AA46" s="4" t="e">
        <f>VLOOKUP($C46,'[2]Women''s Epée'!$C$4:$U$101,AA$1-2,FALSE)</f>
        <v>#N/A</v>
      </c>
      <c r="AB46" s="52"/>
      <c r="AE46" s="54"/>
      <c r="AG46" s="25">
        <f t="shared" si="23"/>
        <v>0</v>
      </c>
      <c r="AH46" s="25">
        <f t="shared" si="24"/>
        <v>0</v>
      </c>
      <c r="AI46" s="25">
        <f t="shared" si="25"/>
        <v>0</v>
      </c>
      <c r="AJ46" s="25">
        <f t="shared" si="26"/>
        <v>167</v>
      </c>
      <c r="AK46" s="25">
        <f t="shared" si="27"/>
        <v>0</v>
      </c>
      <c r="AL46" s="25">
        <f t="shared" si="28"/>
        <v>0</v>
      </c>
      <c r="AM46" s="25">
        <f t="shared" si="29"/>
        <v>0</v>
      </c>
      <c r="AN46" s="25">
        <f t="shared" si="30"/>
        <v>0</v>
      </c>
      <c r="AO46" s="25">
        <f>IF(OR('[2]Men''s Epée'!$A$3=1,AB46&gt;0),ABS(AB46),0)</f>
        <v>0</v>
      </c>
      <c r="AP46" s="25">
        <f>IF(OR('[2]Men''s Epée'!$A$3=1,AC46&gt;0),ABS(AC46),0)</f>
        <v>0</v>
      </c>
      <c r="AQ46" s="25">
        <f>IF(OR('[2]Men''s Epée'!$A$3=1,AD46&gt;0),ABS(AD46),0)</f>
        <v>0</v>
      </c>
      <c r="AR46" s="25">
        <f>IF(OR('[2]Men''s Epée'!$A$3=1,AE46&gt;0),ABS(AE46),0)</f>
        <v>0</v>
      </c>
      <c r="AT46" s="25">
        <f>IF('Men''s Epée'!AG$3=TRUE,I46,0)</f>
        <v>0</v>
      </c>
      <c r="AU46" s="25">
        <f>IF('Men''s Epée'!AH$3=TRUE,K46,0)</f>
        <v>0</v>
      </c>
      <c r="AV46" s="25">
        <f>IF('Men''s Epée'!AI$3=TRUE,M46,0)</f>
        <v>0</v>
      </c>
      <c r="AW46" s="25">
        <f>IF('Men''s Epée'!AJ$3=TRUE,O46,0)</f>
        <v>0</v>
      </c>
      <c r="AX46" s="25">
        <f>IF('[2]Men''s Epée'!$U$3=TRUE,Q46,0)</f>
        <v>0</v>
      </c>
      <c r="AY46" s="25">
        <f>IF('[2]Men''s Epée'!$V$3=TRUE,T46,0)</f>
        <v>0</v>
      </c>
      <c r="AZ46" s="25">
        <f>IF('[2]Men''s Epée'!$W$3=TRUE,W46,0)</f>
        <v>0</v>
      </c>
      <c r="BA46" s="25">
        <f t="shared" si="31"/>
        <v>0</v>
      </c>
      <c r="BB46" s="55">
        <f t="shared" si="32"/>
        <v>0</v>
      </c>
      <c r="BC46" s="55">
        <f t="shared" si="33"/>
        <v>0</v>
      </c>
      <c r="BD46" s="55">
        <f t="shared" si="34"/>
        <v>0</v>
      </c>
      <c r="BE46" s="55">
        <f t="shared" si="35"/>
        <v>0</v>
      </c>
      <c r="BF46" s="25">
        <f t="shared" si="36"/>
        <v>0</v>
      </c>
    </row>
    <row r="48" spans="3:14" ht="13.5" customHeight="1">
      <c r="C48" s="39" t="s">
        <v>74</v>
      </c>
      <c r="F48" s="20"/>
      <c r="G48" s="20"/>
      <c r="H48" s="20"/>
      <c r="I48" s="25"/>
      <c r="J48" s="25"/>
      <c r="L48" s="27" t="s">
        <v>14</v>
      </c>
      <c r="M48" s="27" t="s">
        <v>15</v>
      </c>
      <c r="N48" s="21"/>
    </row>
    <row r="49" spans="3:16" ht="13.5" customHeight="1">
      <c r="C49" s="37" t="s">
        <v>207</v>
      </c>
      <c r="D49" s="20" t="s">
        <v>222</v>
      </c>
      <c r="E49" s="30"/>
      <c r="F49" s="31"/>
      <c r="G49" s="31"/>
      <c r="H49" s="31"/>
      <c r="I49" s="31"/>
      <c r="J49" s="43"/>
      <c r="K49" s="31"/>
      <c r="L49" s="28">
        <v>8</v>
      </c>
      <c r="M49" s="20">
        <v>822</v>
      </c>
      <c r="N49" s="21"/>
      <c r="O49" s="25"/>
      <c r="P49" s="25"/>
    </row>
    <row r="50" spans="3:16" ht="13.5" customHeight="1">
      <c r="C50" s="35" t="s">
        <v>207</v>
      </c>
      <c r="D50" s="30" t="s">
        <v>317</v>
      </c>
      <c r="E50" s="30"/>
      <c r="F50" s="31"/>
      <c r="G50" s="31"/>
      <c r="H50" s="43"/>
      <c r="I50" s="31"/>
      <c r="J50" s="58"/>
      <c r="K50" s="31"/>
      <c r="L50" s="32">
        <v>23</v>
      </c>
      <c r="M50" s="33">
        <v>561.28</v>
      </c>
      <c r="N50" s="59"/>
      <c r="O50" s="25"/>
      <c r="P50" s="25"/>
    </row>
    <row r="51" ht="13.5" customHeight="1">
      <c r="N51" s="21"/>
    </row>
    <row r="52" spans="3:16" ht="13.5" customHeight="1">
      <c r="C52" s="39" t="s">
        <v>13</v>
      </c>
      <c r="F52" s="20"/>
      <c r="G52" s="20"/>
      <c r="H52" s="20"/>
      <c r="I52" s="25"/>
      <c r="J52" s="25"/>
      <c r="L52" s="27" t="s">
        <v>14</v>
      </c>
      <c r="M52" s="27" t="s">
        <v>15</v>
      </c>
      <c r="N52" s="21"/>
      <c r="O52" s="25"/>
      <c r="P52" s="25"/>
    </row>
    <row r="53" spans="1:16" ht="13.5" customHeight="1">
      <c r="A53" s="30"/>
      <c r="B53" s="30"/>
      <c r="C53" s="37" t="s">
        <v>207</v>
      </c>
      <c r="D53" s="20" t="s">
        <v>206</v>
      </c>
      <c r="E53" s="30"/>
      <c r="F53" s="31"/>
      <c r="G53" s="31"/>
      <c r="H53" s="31"/>
      <c r="I53" s="31"/>
      <c r="J53" s="43"/>
      <c r="K53" s="31"/>
      <c r="L53" s="28">
        <v>14</v>
      </c>
      <c r="M53" s="20">
        <v>612</v>
      </c>
      <c r="N53" s="21"/>
      <c r="O53" s="25"/>
      <c r="P53" s="25"/>
    </row>
    <row r="54" spans="1:16" ht="13.5" customHeight="1">
      <c r="A54" s="30"/>
      <c r="B54" s="30"/>
      <c r="C54" s="37" t="s">
        <v>225</v>
      </c>
      <c r="D54" s="20" t="s">
        <v>224</v>
      </c>
      <c r="E54" s="30"/>
      <c r="F54" s="31"/>
      <c r="G54" s="31"/>
      <c r="H54" s="31"/>
      <c r="I54" s="31"/>
      <c r="J54" s="43"/>
      <c r="K54" s="31"/>
      <c r="L54" s="28">
        <v>29</v>
      </c>
      <c r="M54" s="20">
        <v>348</v>
      </c>
      <c r="N54" s="21"/>
      <c r="O54" s="25"/>
      <c r="P54" s="25"/>
    </row>
    <row r="55" spans="1:16" ht="13.5" customHeight="1">
      <c r="A55" s="30"/>
      <c r="B55" s="30"/>
      <c r="C55" s="37" t="s">
        <v>174</v>
      </c>
      <c r="D55" s="20" t="s">
        <v>175</v>
      </c>
      <c r="E55" s="30"/>
      <c r="F55" s="31"/>
      <c r="G55" s="31"/>
      <c r="H55" s="31"/>
      <c r="I55" s="31"/>
      <c r="J55" s="43"/>
      <c r="K55" s="31"/>
      <c r="L55" s="28">
        <v>10</v>
      </c>
      <c r="M55" s="20">
        <v>636</v>
      </c>
      <c r="N55" s="21"/>
      <c r="O55" s="25"/>
      <c r="P55" s="25"/>
    </row>
    <row r="56" spans="1:16" ht="13.5" customHeight="1">
      <c r="A56" s="30"/>
      <c r="B56" s="30"/>
      <c r="C56" s="37" t="s">
        <v>174</v>
      </c>
      <c r="D56" s="20" t="s">
        <v>206</v>
      </c>
      <c r="E56" s="30"/>
      <c r="F56" s="31"/>
      <c r="G56" s="31"/>
      <c r="H56" s="31"/>
      <c r="I56" s="31"/>
      <c r="J56" s="43"/>
      <c r="K56" s="31"/>
      <c r="L56" s="28">
        <v>15</v>
      </c>
      <c r="M56" s="20">
        <v>606</v>
      </c>
      <c r="N56" s="21"/>
      <c r="O56" s="25"/>
      <c r="P56" s="25"/>
    </row>
    <row r="57" spans="1:16" ht="13.5" customHeight="1">
      <c r="A57" s="30"/>
      <c r="B57" s="30"/>
      <c r="C57" s="37" t="s">
        <v>174</v>
      </c>
      <c r="D57" s="20" t="s">
        <v>208</v>
      </c>
      <c r="E57" s="30"/>
      <c r="F57" s="31"/>
      <c r="G57" s="31"/>
      <c r="H57" s="31"/>
      <c r="I57" s="31"/>
      <c r="J57" s="43"/>
      <c r="K57" s="31"/>
      <c r="L57" s="28">
        <v>12</v>
      </c>
      <c r="M57" s="20">
        <v>624</v>
      </c>
      <c r="N57" s="21"/>
      <c r="O57" s="25"/>
      <c r="P57" s="25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scale="83" r:id="rId1"/>
  <headerFooter alignWithMargins="0">
    <oddHeader>&amp;C&amp;"Times New Roman,Bold"&amp;16 2001-2002 USFA Point Standings
Junior &amp;A</oddHeader>
    <oddFooter>&amp;L&amp;"Arial,Bold"* Permanent Resident
# Cadet&amp;"Arial,Regular"
Total = Best 4 plus International&amp;CPage &amp;P&amp;R&amp;"Arial,Bold"np = Did not earn points (including not competing)&amp;"Arial,Regular"
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20" customWidth="1"/>
    <col min="2" max="2" width="2.00390625" style="20" customWidth="1"/>
    <col min="3" max="3" width="23.00390625" style="41" customWidth="1"/>
    <col min="4" max="4" width="5.421875" style="20" customWidth="1"/>
    <col min="5" max="5" width="6.7109375" style="20" customWidth="1"/>
    <col min="6" max="7" width="5.7109375" style="21" customWidth="1"/>
    <col min="8" max="8" width="5.421875" style="21" customWidth="1"/>
    <col min="9" max="15" width="5.421875" style="26" customWidth="1"/>
    <col min="16" max="16" width="5.421875" style="21" customWidth="1"/>
    <col min="17" max="17" width="5.421875" style="26" customWidth="1"/>
    <col min="18" max="18" width="5.421875" style="21" hidden="1" customWidth="1"/>
    <col min="19" max="20" width="5.421875" style="26" customWidth="1"/>
    <col min="21" max="21" width="5.421875" style="21" hidden="1" customWidth="1"/>
    <col min="22" max="23" width="5.421875" style="26" customWidth="1"/>
    <col min="24" max="24" width="5.421875" style="21" hidden="1" customWidth="1"/>
    <col min="25" max="26" width="5.421875" style="26" customWidth="1"/>
    <col min="27" max="27" width="4.7109375" style="21" hidden="1" customWidth="1"/>
    <col min="28" max="31" width="5.28125" style="53" customWidth="1"/>
    <col min="32" max="32" width="9.140625" style="25" customWidth="1"/>
    <col min="33" max="58" width="9.140625" style="25" hidden="1" customWidth="1"/>
    <col min="59" max="16384" width="9.140625" style="25" customWidth="1"/>
  </cols>
  <sheetData>
    <row r="1" spans="1:31" s="15" customFormat="1" ht="12.75" customHeight="1">
      <c r="A1" s="10" t="s">
        <v>0</v>
      </c>
      <c r="B1" s="11"/>
      <c r="C1" s="34" t="s">
        <v>1</v>
      </c>
      <c r="D1" s="13" t="s">
        <v>2</v>
      </c>
      <c r="E1" s="13" t="s">
        <v>3</v>
      </c>
      <c r="F1" s="1" t="s">
        <v>4</v>
      </c>
      <c r="G1" s="14"/>
      <c r="H1" s="1" t="s">
        <v>320</v>
      </c>
      <c r="I1" s="14"/>
      <c r="J1" s="1" t="s">
        <v>178</v>
      </c>
      <c r="K1" s="14"/>
      <c r="L1" s="1" t="s">
        <v>229</v>
      </c>
      <c r="M1" s="14"/>
      <c r="N1" s="1" t="s">
        <v>261</v>
      </c>
      <c r="O1" s="14"/>
      <c r="P1" s="2" t="s">
        <v>216</v>
      </c>
      <c r="Q1" s="3"/>
      <c r="R1" s="6">
        <f>HLOOKUP(P1,'[2]Women''s Foil'!$H$1:$U$3,3,0)</f>
        <v>8</v>
      </c>
      <c r="S1" s="2" t="s">
        <v>228</v>
      </c>
      <c r="T1" s="3"/>
      <c r="U1" s="6">
        <f>HLOOKUP(S1,'[2]Women''s Foil'!$H$1:$U$3,3,0)</f>
        <v>10</v>
      </c>
      <c r="V1" s="2" t="s">
        <v>312</v>
      </c>
      <c r="W1" s="3"/>
      <c r="X1" s="6">
        <f>HLOOKUP(V1,'[2]Women''s Foil'!$H$1:$U$3,3,0)</f>
        <v>12</v>
      </c>
      <c r="Y1" s="2" t="s">
        <v>325</v>
      </c>
      <c r="Z1" s="3"/>
      <c r="AA1" s="6">
        <f>HLOOKUP(Y1,'[2]Women''s Foil'!$H$1:$U$3,3,0)</f>
        <v>14</v>
      </c>
      <c r="AB1" s="45" t="s">
        <v>5</v>
      </c>
      <c r="AC1" s="46"/>
      <c r="AD1" s="46"/>
      <c r="AE1" s="47"/>
    </row>
    <row r="2" spans="1:31" s="15" customFormat="1" ht="18.75" customHeight="1">
      <c r="A2" s="11"/>
      <c r="B2" s="11"/>
      <c r="C2" s="34"/>
      <c r="D2" s="12"/>
      <c r="E2" s="13"/>
      <c r="F2" s="29"/>
      <c r="G2" s="44" t="s">
        <v>6</v>
      </c>
      <c r="H2" s="1" t="s">
        <v>7</v>
      </c>
      <c r="I2" s="14" t="s">
        <v>321</v>
      </c>
      <c r="J2" s="1" t="s">
        <v>7</v>
      </c>
      <c r="K2" s="14" t="s">
        <v>322</v>
      </c>
      <c r="L2" s="1" t="s">
        <v>7</v>
      </c>
      <c r="M2" s="14" t="s">
        <v>323</v>
      </c>
      <c r="N2" s="1" t="s">
        <v>7</v>
      </c>
      <c r="O2" s="14" t="s">
        <v>324</v>
      </c>
      <c r="P2" s="2" t="str">
        <f ca="1">INDIRECT("'[SENIOR.XLS]Women''s Foil'!R2C"&amp;R1,FALSE)</f>
        <v>Z1</v>
      </c>
      <c r="Q2" s="3"/>
      <c r="R2" s="2"/>
      <c r="S2" s="2" t="str">
        <f ca="1">INDIRECT("'[SENIOR.XLS]Women''s Foil'!R2C"&amp;U1,FALSE)</f>
        <v>Z1</v>
      </c>
      <c r="T2" s="3"/>
      <c r="U2" s="2"/>
      <c r="V2" s="2" t="str">
        <f ca="1">INDIRECT("'[SENIOR.XLS]Women''s Foil'!R2C"&amp;X1,FALSE)</f>
        <v>Z1</v>
      </c>
      <c r="W2" s="3"/>
      <c r="X2" s="2"/>
      <c r="Y2" s="2" t="str">
        <f ca="1">INDIRECT("'[SENIOR.XLS]Women''s Foil'!R2C"&amp;AA1,FALSE)</f>
        <v>H</v>
      </c>
      <c r="Z2" s="3"/>
      <c r="AA2" s="2"/>
      <c r="AB2" s="48" t="s">
        <v>5</v>
      </c>
      <c r="AC2" s="46"/>
      <c r="AD2" s="46"/>
      <c r="AE2" s="47"/>
    </row>
    <row r="3" spans="1:31" s="15" customFormat="1" ht="13.5" customHeight="1" hidden="1">
      <c r="A3" s="11"/>
      <c r="B3" s="11"/>
      <c r="C3" s="34"/>
      <c r="D3" s="12"/>
      <c r="E3" s="12"/>
      <c r="F3" s="16"/>
      <c r="G3" s="17"/>
      <c r="H3" s="17">
        <f>COLUMN()</f>
        <v>8</v>
      </c>
      <c r="I3" s="18">
        <f>HLOOKUP(H2,PointTableHeader,2,FALSE)</f>
        <v>8</v>
      </c>
      <c r="J3" s="17">
        <f>COLUMN()</f>
        <v>10</v>
      </c>
      <c r="K3" s="18">
        <f>HLOOKUP(J2,PointTableHeader,2,FALSE)</f>
        <v>8</v>
      </c>
      <c r="L3" s="17">
        <f>COLUMN()</f>
        <v>12</v>
      </c>
      <c r="M3" s="18">
        <f>HLOOKUP(L2,PointTableHeader,2,FALSE)</f>
        <v>8</v>
      </c>
      <c r="N3" s="17">
        <f>COLUMN()</f>
        <v>14</v>
      </c>
      <c r="O3" s="18">
        <f>HLOOKUP(N2,PointTableHeader,2,FALSE)</f>
        <v>8</v>
      </c>
      <c r="P3" s="7">
        <f>COLUMN()</f>
        <v>16</v>
      </c>
      <c r="Q3" s="9">
        <f>HLOOKUP(P2,PointTableHeader,2,FALSE)</f>
        <v>19</v>
      </c>
      <c r="R3" s="8"/>
      <c r="S3" s="7">
        <f>COLUMN()</f>
        <v>19</v>
      </c>
      <c r="T3" s="9">
        <f>HLOOKUP(S2,PointTableHeader,2,FALSE)</f>
        <v>19</v>
      </c>
      <c r="U3" s="8"/>
      <c r="V3" s="7">
        <f>COLUMN()</f>
        <v>22</v>
      </c>
      <c r="W3" s="9">
        <f>HLOOKUP(V2,PointTableHeader,2,FALSE)</f>
        <v>19</v>
      </c>
      <c r="X3" s="8"/>
      <c r="Y3" s="7">
        <f>COLUMN()</f>
        <v>25</v>
      </c>
      <c r="Z3" s="9">
        <f>HLOOKUP(Y2,PointTableHeader,2,FALSE)</f>
        <v>10</v>
      </c>
      <c r="AA3" s="8"/>
      <c r="AB3" s="49">
        <f>COLUMN()</f>
        <v>28</v>
      </c>
      <c r="AC3" s="50"/>
      <c r="AD3" s="50"/>
      <c r="AE3" s="51"/>
    </row>
    <row r="4" spans="1:58" ht="13.5" customHeight="1">
      <c r="A4" s="19" t="str">
        <f aca="true" t="shared" si="0" ref="A4:A50">IF(E4=0,"",IF(E4=E3,A3,ROW()-3&amp;IF(E4=E5,"T","")))</f>
        <v>1</v>
      </c>
      <c r="B4" s="19">
        <f aca="true" t="shared" si="1" ref="B4:B38">IF(D4&gt;=CadetCutoff,"#","")</f>
      </c>
      <c r="C4" s="36" t="s">
        <v>31</v>
      </c>
      <c r="D4" s="20">
        <v>1982</v>
      </c>
      <c r="E4" s="21">
        <f>ROUND(F4+IF('[2]Men''s Epée'!$A$3=1,G4,0)+LARGE($AG4:$AR4,1)+LARGE($AG4:$AR4,2)+LARGE($AG4:$AR4,3)+LARGE($AG4:$AR4,4),0)</f>
        <v>6089</v>
      </c>
      <c r="F4" s="22">
        <v>1020</v>
      </c>
      <c r="G4" s="23">
        <v>2172</v>
      </c>
      <c r="H4" s="23">
        <v>3</v>
      </c>
      <c r="I4" s="24">
        <f>IF(OR('[2]Men''s Epée'!$A$3=1,'Men''s Epée'!$AG$3=TRUE),IF(OR(H4&gt;=33,ISNUMBER(H4)=FALSE),0,VLOOKUP(H4,PointTable,I$3,TRUE)),0)</f>
        <v>510</v>
      </c>
      <c r="J4" s="23" t="s">
        <v>8</v>
      </c>
      <c r="K4" s="24">
        <f>IF(OR('[2]Men''s Epée'!$A$3=1,'Men''s Epée'!$AH$3=TRUE),IF(OR(J4&gt;=33,ISNUMBER(J4)=FALSE),0,VLOOKUP(J4,PointTable,K$3,TRUE)),0)</f>
        <v>0</v>
      </c>
      <c r="L4" s="23">
        <v>2</v>
      </c>
      <c r="M4" s="24">
        <f>IF(OR('[2]Men''s Epée'!$A$3=1,'Men''s Epée'!$AI$3=TRUE),IF(OR(L4&gt;=33,ISNUMBER(L4)=FALSE),0,VLOOKUP(L4,PointTable,M$3,TRUE)),0)</f>
        <v>552</v>
      </c>
      <c r="N4" s="23" t="s">
        <v>8</v>
      </c>
      <c r="O4" s="24">
        <f>IF(OR('[2]Men''s Epée'!$A$3=1,'Men''s Epée'!$AJ$3=TRUE),IF(OR(N4&gt;=33,ISNUMBER(N4)=FALSE),0,VLOOKUP(N4,PointTable,O$3,TRUE)),0)</f>
        <v>0</v>
      </c>
      <c r="P4" s="4">
        <f aca="true" t="shared" si="2" ref="P4:P38">IF(ISERROR(R4),"np",R4)</f>
        <v>14</v>
      </c>
      <c r="Q4" s="5">
        <f>IF(OR('[2]Men's Epée'!$A$3=1,'[2]Men's Epée'!$U$3=TRUE),IF(OR(P4&gt;='Men''s Epée'!$A$3,ISNUMBER(P4)=FALSE),0,VLOOKUP(P4,PointTable,Q$3,TRUE)),0)</f>
        <v>510</v>
      </c>
      <c r="R4" s="4">
        <f>VLOOKUP($C4,'[2]Women''s Foil'!$C$4:$U$100,R$1-2,FALSE)</f>
        <v>14</v>
      </c>
      <c r="S4" s="4">
        <f aca="true" t="shared" si="3" ref="S4:S38">IF(ISERROR(U4),"np",U4)</f>
        <v>2</v>
      </c>
      <c r="T4" s="5">
        <f>IF(OR('[2]Men's Epée'!$A$3=1,'[2]Men's Epée'!$V$3=TRUE),IF(OR(S4&gt;='Men''s Epée'!$A$3,ISNUMBER(S4)=FALSE),0,VLOOKUP(S4,PointTable,T$3,TRUE)),0)</f>
        <v>925</v>
      </c>
      <c r="U4" s="4">
        <f>VLOOKUP($C4,'[2]Women''s Foil'!$C$4:$U$100,U$1-2,FALSE)</f>
        <v>2</v>
      </c>
      <c r="V4" s="4">
        <f aca="true" t="shared" si="4" ref="V4:V38">IF(ISERROR(X4),"np",X4)</f>
        <v>6</v>
      </c>
      <c r="W4" s="5">
        <f>IF(OR('[2]Men's Epée'!$A$3=1,'[2]Men's Epée'!$W$3=TRUE),IF(OR(V4&gt;='Men''s Epée'!$A$3,ISNUMBER(V4)=FALSE),0,VLOOKUP(V4,PointTable,W$3,TRUE)),0)</f>
        <v>735</v>
      </c>
      <c r="X4" s="4">
        <f>VLOOKUP($C4,'[2]Women''s Foil'!$C$4:$U$100,X$1-2,FALSE)</f>
        <v>6</v>
      </c>
      <c r="Y4" s="4">
        <f aca="true" t="shared" si="5" ref="Y4:Y38">IF(ISERROR(AA4),"np",AA4)</f>
        <v>8</v>
      </c>
      <c r="Z4" s="5">
        <f>IF(OR(Y4&gt;='Men''s Epée'!$A$3,ISNUMBER(Y4)=FALSE),0,VLOOKUP(Y4,PointTable,Z$3,TRUE))</f>
        <v>685</v>
      </c>
      <c r="AA4" s="4">
        <f>VLOOKUP($C4,'[2]Women''s Foil'!$C$4:$U$100,AA$1-2,FALSE)</f>
        <v>8</v>
      </c>
      <c r="AE4" s="54"/>
      <c r="AG4" s="25">
        <f aca="true" t="shared" si="6" ref="AG4:AG21">I4</f>
        <v>510</v>
      </c>
      <c r="AH4" s="25">
        <f aca="true" t="shared" si="7" ref="AH4:AH21">K4</f>
        <v>0</v>
      </c>
      <c r="AI4" s="25">
        <f aca="true" t="shared" si="8" ref="AI4:AI21">M4</f>
        <v>552</v>
      </c>
      <c r="AJ4" s="25">
        <f aca="true" t="shared" si="9" ref="AJ4:AJ21">O4</f>
        <v>0</v>
      </c>
      <c r="AK4" s="25">
        <f aca="true" t="shared" si="10" ref="AK4:AK21">Q4</f>
        <v>510</v>
      </c>
      <c r="AL4" s="25">
        <f aca="true" t="shared" si="11" ref="AL4:AL21">T4</f>
        <v>925</v>
      </c>
      <c r="AM4" s="25">
        <f aca="true" t="shared" si="12" ref="AM4:AM21">W4</f>
        <v>735</v>
      </c>
      <c r="AN4" s="25">
        <f aca="true" t="shared" si="13" ref="AN4:AN21">Z4</f>
        <v>685</v>
      </c>
      <c r="AO4" s="25">
        <f>IF(OR('[2]Men''s Epée'!$A$3=1,AB4&gt;0),ABS(AB4),0)</f>
        <v>0</v>
      </c>
      <c r="AP4" s="25">
        <f>IF(OR('[2]Men''s Epée'!$A$3=1,AC4&gt;0),ABS(AC4),0)</f>
        <v>0</v>
      </c>
      <c r="AQ4" s="25">
        <f>IF(OR('[2]Men''s Epée'!$A$3=1,AD4&gt;0),ABS(AD4),0)</f>
        <v>0</v>
      </c>
      <c r="AR4" s="25">
        <f>IF(OR('[2]Men''s Epée'!$A$3=1,AE4&gt;0),ABS(AE4),0)</f>
        <v>0</v>
      </c>
      <c r="AT4" s="25">
        <f>IF('Men''s Epée'!AG$3=TRUE,I4,0)</f>
        <v>510</v>
      </c>
      <c r="AU4" s="25">
        <f>IF('Men''s Epée'!AH$3=TRUE,K4,0)</f>
        <v>0</v>
      </c>
      <c r="AV4" s="25">
        <f>IF('Men''s Epée'!AI$3=TRUE,M4,0)</f>
        <v>0</v>
      </c>
      <c r="AW4" s="25">
        <f>IF('Men''s Epée'!AJ$3=TRUE,O4,0)</f>
        <v>0</v>
      </c>
      <c r="AX4" s="25">
        <f>IF('[2]Men''s Epée'!$U$3=TRUE,Q4,0)</f>
        <v>0</v>
      </c>
      <c r="AY4" s="25">
        <f>IF('[2]Men''s Epée'!$V$3=TRUE,T4,0)</f>
        <v>0</v>
      </c>
      <c r="AZ4" s="25">
        <f>IF('[2]Men''s Epée'!$W$3=TRUE,W4,0)</f>
        <v>0</v>
      </c>
      <c r="BA4" s="25">
        <f aca="true" t="shared" si="14" ref="BA4:BA21">Z4</f>
        <v>685</v>
      </c>
      <c r="BB4" s="55">
        <f aca="true" t="shared" si="15" ref="BB4:BB21">MAX(AB4,0)</f>
        <v>0</v>
      </c>
      <c r="BC4" s="55">
        <f aca="true" t="shared" si="16" ref="BC4:BC21">MAX(AC4,0)</f>
        <v>0</v>
      </c>
      <c r="BD4" s="55">
        <f aca="true" t="shared" si="17" ref="BD4:BD21">MAX(AD4,0)</f>
        <v>0</v>
      </c>
      <c r="BE4" s="55">
        <f aca="true" t="shared" si="18" ref="BE4:BE21">MAX(AE4,0)</f>
        <v>0</v>
      </c>
      <c r="BF4" s="25">
        <f aca="true" t="shared" si="19" ref="BF4:BF21">F4+LARGE(AT4:BE4,1)+LARGE(AT4:BE4,2)+LARGE(AT4:BE4,3)+LARGE(AT4:BE4,4)</f>
        <v>2215</v>
      </c>
    </row>
    <row r="5" spans="1:58" ht="13.5" customHeight="1">
      <c r="A5" s="19" t="str">
        <f t="shared" si="0"/>
        <v>2</v>
      </c>
      <c r="B5" s="19" t="str">
        <f t="shared" si="1"/>
        <v>#</v>
      </c>
      <c r="C5" s="37" t="s">
        <v>51</v>
      </c>
      <c r="D5" s="25">
        <v>1986</v>
      </c>
      <c r="E5" s="21">
        <f>ROUND(F5+IF('[2]Men''s Epée'!$A$3=1,G5,0)+LARGE($AG5:$AR5,1)+LARGE($AG5:$AR5,2)+LARGE($AG5:$AR5,3)+LARGE($AG5:$AR5,4),0)</f>
        <v>4310</v>
      </c>
      <c r="F5" s="22">
        <v>336</v>
      </c>
      <c r="G5" s="23">
        <v>834</v>
      </c>
      <c r="H5" s="23">
        <v>2</v>
      </c>
      <c r="I5" s="24">
        <f>IF(OR('[2]Men''s Epée'!$A$3=1,'Men''s Epée'!$AG$3=TRUE),IF(OR(H5&gt;=33,ISNUMBER(H5)=FALSE),0,VLOOKUP(H5,PointTable,I$3,TRUE)),0)</f>
        <v>552</v>
      </c>
      <c r="J5" s="23">
        <v>1</v>
      </c>
      <c r="K5" s="24">
        <f>IF(OR('[2]Men''s Epée'!$A$3=1,'Men''s Epée'!$AH$3=TRUE),IF(OR(J5&gt;=33,ISNUMBER(J5)=FALSE),0,VLOOKUP(J5,PointTable,K$3,TRUE)),0)</f>
        <v>600</v>
      </c>
      <c r="L5" s="23">
        <v>1</v>
      </c>
      <c r="M5" s="24">
        <f>IF(OR('[2]Men''s Epée'!$A$3=1,'Men''s Epée'!$AI$3=TRUE),IF(OR(L5&gt;=33,ISNUMBER(L5)=FALSE),0,VLOOKUP(L5,PointTable,M$3,TRUE)),0)</f>
        <v>600</v>
      </c>
      <c r="N5" s="23">
        <v>3</v>
      </c>
      <c r="O5" s="24">
        <f>IF(OR('[2]Men''s Epée'!$A$3=1,'Men''s Epée'!$AJ$3=TRUE),IF(OR(N5&gt;=33,ISNUMBER(N5)=FALSE),0,VLOOKUP(N5,PointTable,O$3,TRUE)),0)</f>
        <v>510</v>
      </c>
      <c r="P5" s="4">
        <f t="shared" si="2"/>
        <v>6</v>
      </c>
      <c r="Q5" s="5">
        <f>IF(OR('[2]Men's Epée'!$A$3=1,'[2]Men's Epée'!$U$3=TRUE),IF(OR(P5&gt;='Men''s Epée'!$A$3,ISNUMBER(P5)=FALSE),0,VLOOKUP(P5,PointTable,Q$3,TRUE)),0)</f>
        <v>735</v>
      </c>
      <c r="R5" s="4">
        <f>VLOOKUP($C5,'[2]Women''s Foil'!$C$4:$U$100,R$1-2,FALSE)</f>
        <v>6</v>
      </c>
      <c r="S5" s="4">
        <f t="shared" si="3"/>
        <v>7</v>
      </c>
      <c r="T5" s="5">
        <f>IF(OR('[2]Men's Epée'!$A$3=1,'[2]Men's Epée'!$V$3=TRUE),IF(OR(S5&gt;='Men''s Epée'!$A$3,ISNUMBER(S5)=FALSE),0,VLOOKUP(S5,PointTable,T$3,TRUE)),0)</f>
        <v>715</v>
      </c>
      <c r="U5" s="4">
        <f>VLOOKUP($C5,'[2]Women''s Foil'!$C$4:$U$100,U$1-2,FALSE)</f>
        <v>7</v>
      </c>
      <c r="V5" s="4">
        <f t="shared" si="4"/>
        <v>3</v>
      </c>
      <c r="W5" s="5">
        <f>IF(OR('[2]Men's Epée'!$A$3=1,'[2]Men's Epée'!$W$3=TRUE),IF(OR(V5&gt;='Men''s Epée'!$A$3,ISNUMBER(V5)=FALSE),0,VLOOKUP(V5,PointTable,W$3,TRUE)),0)</f>
        <v>840</v>
      </c>
      <c r="X5" s="4">
        <f>VLOOKUP($C5,'[2]Women''s Foil'!$C$4:$U$100,X$1-2,FALSE)</f>
        <v>3</v>
      </c>
      <c r="Y5" s="4">
        <f t="shared" si="5"/>
        <v>3</v>
      </c>
      <c r="Z5" s="5">
        <f>IF(OR(Y5&gt;='Men''s Epée'!$A$3,ISNUMBER(Y5)=FALSE),0,VLOOKUP(Y5,PointTable,Z$3,TRUE))</f>
        <v>850</v>
      </c>
      <c r="AA5" s="4">
        <f>VLOOKUP($C5,'[2]Women''s Foil'!$C$4:$U$100,AA$1-2,FALSE)</f>
        <v>3</v>
      </c>
      <c r="AB5" s="52"/>
      <c r="AE5" s="54"/>
      <c r="AG5" s="25">
        <f t="shared" si="6"/>
        <v>552</v>
      </c>
      <c r="AH5" s="25">
        <f t="shared" si="7"/>
        <v>600</v>
      </c>
      <c r="AI5" s="25">
        <f t="shared" si="8"/>
        <v>600</v>
      </c>
      <c r="AJ5" s="25">
        <f t="shared" si="9"/>
        <v>510</v>
      </c>
      <c r="AK5" s="25">
        <f t="shared" si="10"/>
        <v>735</v>
      </c>
      <c r="AL5" s="25">
        <f t="shared" si="11"/>
        <v>715</v>
      </c>
      <c r="AM5" s="25">
        <f t="shared" si="12"/>
        <v>840</v>
      </c>
      <c r="AN5" s="25">
        <f t="shared" si="13"/>
        <v>850</v>
      </c>
      <c r="AO5" s="25">
        <f>IF(OR('[2]Men''s Epée'!$A$3=1,AB5&gt;0),ABS(AB5),0)</f>
        <v>0</v>
      </c>
      <c r="AP5" s="25">
        <f>IF(OR('[2]Men''s Epée'!$A$3=1,AC5&gt;0),ABS(AC5),0)</f>
        <v>0</v>
      </c>
      <c r="AQ5" s="25">
        <f>IF(OR('[2]Men''s Epée'!$A$3=1,AD5&gt;0),ABS(AD5),0)</f>
        <v>0</v>
      </c>
      <c r="AR5" s="25">
        <f>IF(OR('[2]Men''s Epée'!$A$3=1,AE5&gt;0),ABS(AE5),0)</f>
        <v>0</v>
      </c>
      <c r="AT5" s="25">
        <f>IF('Men''s Epée'!AG$3=TRUE,I5,0)</f>
        <v>552</v>
      </c>
      <c r="AU5" s="25">
        <f>IF('Men''s Epée'!AH$3=TRUE,K5,0)</f>
        <v>0</v>
      </c>
      <c r="AV5" s="25">
        <f>IF('Men''s Epée'!AI$3=TRUE,M5,0)</f>
        <v>0</v>
      </c>
      <c r="AW5" s="25">
        <f>IF('Men''s Epée'!AJ$3=TRUE,O5,0)</f>
        <v>0</v>
      </c>
      <c r="AX5" s="25">
        <f>IF('[2]Men''s Epée'!$U$3=TRUE,Q5,0)</f>
        <v>0</v>
      </c>
      <c r="AY5" s="25">
        <f>IF('[2]Men''s Epée'!$V$3=TRUE,T5,0)</f>
        <v>0</v>
      </c>
      <c r="AZ5" s="25">
        <f>IF('[2]Men''s Epée'!$W$3=TRUE,W5,0)</f>
        <v>0</v>
      </c>
      <c r="BA5" s="25">
        <f t="shared" si="14"/>
        <v>850</v>
      </c>
      <c r="BB5" s="55">
        <f t="shared" si="15"/>
        <v>0</v>
      </c>
      <c r="BC5" s="55">
        <f t="shared" si="16"/>
        <v>0</v>
      </c>
      <c r="BD5" s="55">
        <f t="shared" si="17"/>
        <v>0</v>
      </c>
      <c r="BE5" s="55">
        <f t="shared" si="18"/>
        <v>0</v>
      </c>
      <c r="BF5" s="25">
        <f t="shared" si="19"/>
        <v>1738</v>
      </c>
    </row>
    <row r="6" spans="1:58" ht="13.5" customHeight="1">
      <c r="A6" s="19" t="str">
        <f t="shared" si="0"/>
        <v>3</v>
      </c>
      <c r="B6" s="19">
        <f>IF(D6&gt;=CadetCutoff,"#","")</f>
      </c>
      <c r="C6" s="35" t="s">
        <v>44</v>
      </c>
      <c r="D6" s="20">
        <v>1983</v>
      </c>
      <c r="E6" s="21">
        <f>ROUND(F6+IF('[2]Men''s Epée'!$A$3=1,G6,0)+LARGE($AG6:$AR6,1)+LARGE($AG6:$AR6,2)+LARGE($AG6:$AR6,3)+LARGE($AG6:$AR6,4),0)</f>
        <v>2760</v>
      </c>
      <c r="F6" s="22"/>
      <c r="G6" s="23"/>
      <c r="H6" s="23">
        <v>1</v>
      </c>
      <c r="I6" s="24">
        <f>IF(OR('[2]Men''s Epée'!$A$3=1,'Men''s Epée'!$AG$3=TRUE),IF(OR(H6&gt;=33,ISNUMBER(H6)=FALSE),0,VLOOKUP(H6,PointTable,I$3,TRUE)),0)</f>
        <v>600</v>
      </c>
      <c r="J6" s="23">
        <v>3</v>
      </c>
      <c r="K6" s="24">
        <f>IF(OR('[2]Men''s Epée'!$A$3=1,'Men''s Epée'!$AH$3=TRUE),IF(OR(J6&gt;=33,ISNUMBER(J6)=FALSE),0,VLOOKUP(J6,PointTable,K$3,TRUE)),0)</f>
        <v>510</v>
      </c>
      <c r="L6" s="23">
        <v>3</v>
      </c>
      <c r="M6" s="24">
        <f>IF(OR('[2]Men''s Epée'!$A$3=1,'Men''s Epée'!$AI$3=TRUE),IF(OR(L6&gt;=33,ISNUMBER(L6)=FALSE),0,VLOOKUP(L6,PointTable,M$3,TRUE)),0)</f>
        <v>510</v>
      </c>
      <c r="N6" s="23">
        <v>3</v>
      </c>
      <c r="O6" s="24">
        <f>IF(OR('[2]Men''s Epée'!$A$3=1,'Men''s Epée'!$AJ$3=TRUE),IF(OR(N6&gt;=33,ISNUMBER(N6)=FALSE),0,VLOOKUP(N6,PointTable,O$3,TRUE)),0)</f>
        <v>510</v>
      </c>
      <c r="P6" s="4">
        <f>IF(ISERROR(R6),"np",R6)</f>
        <v>9</v>
      </c>
      <c r="Q6" s="5">
        <f>IF(OR('[2]Men's Epée'!$A$3=1,'[2]Men's Epée'!$U$3=TRUE),IF(OR(P6&gt;='Men''s Epée'!$A$3,ISNUMBER(P6)=FALSE),0,VLOOKUP(P6,PointTable,Q$3,TRUE)),0)</f>
        <v>620</v>
      </c>
      <c r="R6" s="4">
        <f>VLOOKUP($C6,'[2]Women''s Foil'!$C$4:$U$100,R$1-2,FALSE)</f>
        <v>9</v>
      </c>
      <c r="S6" s="4">
        <f>IF(ISERROR(U6),"np",U6)</f>
        <v>6</v>
      </c>
      <c r="T6" s="5">
        <f>IF(OR('[2]Men's Epée'!$A$3=1,'[2]Men's Epée'!$V$3=TRUE),IF(OR(S6&gt;='Men''s Epée'!$A$3,ISNUMBER(S6)=FALSE),0,VLOOKUP(S6,PointTable,T$3,TRUE)),0)</f>
        <v>735</v>
      </c>
      <c r="U6" s="4">
        <f>VLOOKUP($C6,'[2]Women''s Foil'!$C$4:$U$100,U$1-2,FALSE)</f>
        <v>6</v>
      </c>
      <c r="V6" s="4">
        <f>IF(ISERROR(X6),"np",X6)</f>
        <v>7</v>
      </c>
      <c r="W6" s="5">
        <f>IF(OR('[2]Men's Epée'!$A$3=1,'[2]Men's Epée'!$W$3=TRUE),IF(OR(V6&gt;='Men''s Epée'!$A$3,ISNUMBER(V6)=FALSE),0,VLOOKUP(V6,PointTable,W$3,TRUE)),0)</f>
        <v>715</v>
      </c>
      <c r="X6" s="4">
        <f>VLOOKUP($C6,'[2]Women''s Foil'!$C$4:$U$100,X$1-2,FALSE)</f>
        <v>7</v>
      </c>
      <c r="Y6" s="4">
        <f>IF(ISERROR(AA6),"np",AA6)</f>
        <v>7</v>
      </c>
      <c r="Z6" s="5">
        <f>IF(OR(Y6&gt;='Men''s Epée'!$A$3,ISNUMBER(Y6)=FALSE),0,VLOOKUP(Y6,PointTable,Z$3,TRUE))</f>
        <v>690</v>
      </c>
      <c r="AA6" s="4">
        <f>VLOOKUP($C6,'[2]Women''s Foil'!$C$4:$U$100,AA$1-2,FALSE)</f>
        <v>7</v>
      </c>
      <c r="AB6" s="52"/>
      <c r="AE6" s="54"/>
      <c r="AG6" s="25">
        <f t="shared" si="6"/>
        <v>600</v>
      </c>
      <c r="AH6" s="25">
        <f t="shared" si="7"/>
        <v>510</v>
      </c>
      <c r="AI6" s="25">
        <f t="shared" si="8"/>
        <v>510</v>
      </c>
      <c r="AJ6" s="25">
        <f t="shared" si="9"/>
        <v>510</v>
      </c>
      <c r="AK6" s="25">
        <f t="shared" si="10"/>
        <v>620</v>
      </c>
      <c r="AL6" s="25">
        <f t="shared" si="11"/>
        <v>735</v>
      </c>
      <c r="AM6" s="25">
        <f t="shared" si="12"/>
        <v>715</v>
      </c>
      <c r="AN6" s="25">
        <f t="shared" si="13"/>
        <v>690</v>
      </c>
      <c r="AO6" s="25">
        <f>IF(OR('[2]Men''s Epée'!$A$3=1,AB6&gt;0),ABS(AB6),0)</f>
        <v>0</v>
      </c>
      <c r="AP6" s="25">
        <f>IF(OR('[2]Men''s Epée'!$A$3=1,AC6&gt;0),ABS(AC6),0)</f>
        <v>0</v>
      </c>
      <c r="AQ6" s="25">
        <f>IF(OR('[2]Men''s Epée'!$A$3=1,AD6&gt;0),ABS(AD6),0)</f>
        <v>0</v>
      </c>
      <c r="AR6" s="25">
        <f>IF(OR('[2]Men''s Epée'!$A$3=1,AE6&gt;0),ABS(AE6),0)</f>
        <v>0</v>
      </c>
      <c r="AT6" s="25">
        <f>IF('Men''s Epée'!AG$3=TRUE,I6,0)</f>
        <v>600</v>
      </c>
      <c r="AU6" s="25">
        <f>IF('Men''s Epée'!AH$3=TRUE,K6,0)</f>
        <v>0</v>
      </c>
      <c r="AV6" s="25">
        <f>IF('Men''s Epée'!AI$3=TRUE,M6,0)</f>
        <v>0</v>
      </c>
      <c r="AW6" s="25">
        <f>IF('Men''s Epée'!AJ$3=TRUE,O6,0)</f>
        <v>0</v>
      </c>
      <c r="AX6" s="25">
        <f>IF('[2]Men''s Epée'!$U$3=TRUE,Q6,0)</f>
        <v>0</v>
      </c>
      <c r="AY6" s="25">
        <f>IF('[2]Men''s Epée'!$V$3=TRUE,T6,0)</f>
        <v>0</v>
      </c>
      <c r="AZ6" s="25">
        <f>IF('[2]Men''s Epée'!$W$3=TRUE,W6,0)</f>
        <v>0</v>
      </c>
      <c r="BA6" s="25">
        <f t="shared" si="14"/>
        <v>690</v>
      </c>
      <c r="BB6" s="55">
        <f t="shared" si="15"/>
        <v>0</v>
      </c>
      <c r="BC6" s="55">
        <f t="shared" si="16"/>
        <v>0</v>
      </c>
      <c r="BD6" s="55">
        <f t="shared" si="17"/>
        <v>0</v>
      </c>
      <c r="BE6" s="55">
        <f t="shared" si="18"/>
        <v>0</v>
      </c>
      <c r="BF6" s="25">
        <f t="shared" si="19"/>
        <v>1290</v>
      </c>
    </row>
    <row r="7" spans="1:58" ht="13.5" customHeight="1">
      <c r="A7" s="19" t="str">
        <f t="shared" si="0"/>
        <v>4</v>
      </c>
      <c r="B7" s="19">
        <f t="shared" si="1"/>
      </c>
      <c r="C7" s="37" t="s">
        <v>45</v>
      </c>
      <c r="D7" s="25">
        <v>1983</v>
      </c>
      <c r="E7" s="21">
        <f>ROUND(F7+IF('[2]Men''s Epée'!$A$3=1,G7,0)+LARGE($AG7:$AR7,1)+LARGE($AG7:$AR7,2)+LARGE($AG7:$AR7,3)+LARGE($AG7:$AR7,4),0)</f>
        <v>2752</v>
      </c>
      <c r="F7" s="22"/>
      <c r="G7" s="23"/>
      <c r="H7" s="23">
        <v>5</v>
      </c>
      <c r="I7" s="24">
        <f>IF(OR('[2]Men''s Epée'!$A$3=1,'Men''s Epée'!$AG$3=TRUE),IF(OR(H7&gt;=33,ISNUMBER(H7)=FALSE),0,VLOOKUP(H7,PointTable,I$3,TRUE)),0)</f>
        <v>420</v>
      </c>
      <c r="J7" s="23">
        <v>6</v>
      </c>
      <c r="K7" s="24">
        <f>IF(OR('[2]Men''s Epée'!$A$3=1,'Men''s Epée'!$AH$3=TRUE),IF(OR(J7&gt;=33,ISNUMBER(J7)=FALSE),0,VLOOKUP(J7,PointTable,K$3,TRUE)),0)</f>
        <v>417</v>
      </c>
      <c r="L7" s="23">
        <v>3</v>
      </c>
      <c r="M7" s="24">
        <f>IF(OR('[2]Men''s Epée'!$A$3=1,'Men''s Epée'!$AI$3=TRUE),IF(OR(L7&gt;=33,ISNUMBER(L7)=FALSE),0,VLOOKUP(L7,PointTable,M$3,TRUE)),0)</f>
        <v>510</v>
      </c>
      <c r="N7" s="23">
        <v>2</v>
      </c>
      <c r="O7" s="24">
        <f>IF(OR('[2]Men''s Epée'!$A$3=1,'Men''s Epée'!$AJ$3=TRUE),IF(OR(N7&gt;=33,ISNUMBER(N7)=FALSE),0,VLOOKUP(N7,PointTable,O$3,TRUE)),0)</f>
        <v>552</v>
      </c>
      <c r="P7" s="4">
        <f t="shared" si="2"/>
        <v>10</v>
      </c>
      <c r="Q7" s="5">
        <f>IF(OR('[2]Men's Epée'!$A$3=1,'[2]Men's Epée'!$U$3=TRUE),IF(OR(P7&gt;='Men''s Epée'!$A$3,ISNUMBER(P7)=FALSE),0,VLOOKUP(P7,PointTable,Q$3,TRUE)),0)</f>
        <v>605</v>
      </c>
      <c r="R7" s="4">
        <f>VLOOKUP($C7,'[2]Women''s Foil'!$C$4:$U$100,R$1-2,FALSE)</f>
        <v>10</v>
      </c>
      <c r="S7" s="4">
        <f t="shared" si="3"/>
        <v>3</v>
      </c>
      <c r="T7" s="5">
        <f>IF(OR('[2]Men's Epée'!$A$3=1,'[2]Men's Epée'!$V$3=TRUE),IF(OR(S7&gt;='Men''s Epée'!$A$3,ISNUMBER(S7)=FALSE),0,VLOOKUP(S7,PointTable,T$3,TRUE)),0)</f>
        <v>840</v>
      </c>
      <c r="U7" s="4">
        <f>VLOOKUP($C7,'[2]Women''s Foil'!$C$4:$U$100,U$1-2,FALSE)</f>
        <v>3</v>
      </c>
      <c r="V7" s="4">
        <f t="shared" si="4"/>
        <v>5</v>
      </c>
      <c r="W7" s="5">
        <f>IF(OR('[2]Men's Epée'!$A$3=1,'[2]Men's Epée'!$W$3=TRUE),IF(OR(V7&gt;='Men''s Epée'!$A$3,ISNUMBER(V7)=FALSE),0,VLOOKUP(V7,PointTable,W$3,TRUE)),0)</f>
        <v>755</v>
      </c>
      <c r="X7" s="4">
        <f>VLOOKUP($C7,'[2]Women''s Foil'!$C$4:$U$100,X$1-2,FALSE)</f>
        <v>5</v>
      </c>
      <c r="Y7" s="4">
        <f t="shared" si="5"/>
        <v>12</v>
      </c>
      <c r="Z7" s="5">
        <f>IF(OR(Y7&gt;='Men''s Epée'!$A$3,ISNUMBER(Y7)=FALSE),0,VLOOKUP(Y7,PointTable,Z$3,TRUE))</f>
        <v>529</v>
      </c>
      <c r="AA7" s="4">
        <f>VLOOKUP($C7,'[2]Women''s Foil'!$C$4:$U$100,AA$1-2,FALSE)</f>
        <v>12</v>
      </c>
      <c r="AB7" s="52"/>
      <c r="AE7" s="54"/>
      <c r="AG7" s="25">
        <f t="shared" si="6"/>
        <v>420</v>
      </c>
      <c r="AH7" s="25">
        <f t="shared" si="7"/>
        <v>417</v>
      </c>
      <c r="AI7" s="25">
        <f t="shared" si="8"/>
        <v>510</v>
      </c>
      <c r="AJ7" s="25">
        <f t="shared" si="9"/>
        <v>552</v>
      </c>
      <c r="AK7" s="25">
        <f t="shared" si="10"/>
        <v>605</v>
      </c>
      <c r="AL7" s="25">
        <f t="shared" si="11"/>
        <v>840</v>
      </c>
      <c r="AM7" s="25">
        <f t="shared" si="12"/>
        <v>755</v>
      </c>
      <c r="AN7" s="25">
        <f t="shared" si="13"/>
        <v>529</v>
      </c>
      <c r="AO7" s="25">
        <f>IF(OR('[2]Men''s Epée'!$A$3=1,AB7&gt;0),ABS(AB7),0)</f>
        <v>0</v>
      </c>
      <c r="AP7" s="25">
        <f>IF(OR('[2]Men''s Epée'!$A$3=1,AC7&gt;0),ABS(AC7),0)</f>
        <v>0</v>
      </c>
      <c r="AQ7" s="25">
        <f>IF(OR('[2]Men''s Epée'!$A$3=1,AD7&gt;0),ABS(AD7),0)</f>
        <v>0</v>
      </c>
      <c r="AR7" s="25">
        <f>IF(OR('[2]Men''s Epée'!$A$3=1,AE7&gt;0),ABS(AE7),0)</f>
        <v>0</v>
      </c>
      <c r="AT7" s="25">
        <f>IF('Men''s Epée'!AG$3=TRUE,I7,0)</f>
        <v>420</v>
      </c>
      <c r="AU7" s="25">
        <f>IF('Men''s Epée'!AH$3=TRUE,K7,0)</f>
        <v>0</v>
      </c>
      <c r="AV7" s="25">
        <f>IF('Men''s Epée'!AI$3=TRUE,M7,0)</f>
        <v>0</v>
      </c>
      <c r="AW7" s="25">
        <f>IF('Men''s Epée'!AJ$3=TRUE,O7,0)</f>
        <v>0</v>
      </c>
      <c r="AX7" s="25">
        <f>IF('[2]Men''s Epée'!$U$3=TRUE,Q7,0)</f>
        <v>0</v>
      </c>
      <c r="AY7" s="25">
        <f>IF('[2]Men''s Epée'!$V$3=TRUE,T7,0)</f>
        <v>0</v>
      </c>
      <c r="AZ7" s="25">
        <f>IF('[2]Men''s Epée'!$W$3=TRUE,W7,0)</f>
        <v>0</v>
      </c>
      <c r="BA7" s="25">
        <f t="shared" si="14"/>
        <v>529</v>
      </c>
      <c r="BB7" s="55">
        <f t="shared" si="15"/>
        <v>0</v>
      </c>
      <c r="BC7" s="55">
        <f t="shared" si="16"/>
        <v>0</v>
      </c>
      <c r="BD7" s="55">
        <f t="shared" si="17"/>
        <v>0</v>
      </c>
      <c r="BE7" s="55">
        <f t="shared" si="18"/>
        <v>0</v>
      </c>
      <c r="BF7" s="25">
        <f t="shared" si="19"/>
        <v>949</v>
      </c>
    </row>
    <row r="8" spans="1:58" ht="13.5" customHeight="1">
      <c r="A8" s="19" t="str">
        <f t="shared" si="0"/>
        <v>5</v>
      </c>
      <c r="B8" s="19" t="str">
        <f>IF(D8&gt;=CadetCutoff,"#","")</f>
        <v>#</v>
      </c>
      <c r="C8" s="35" t="s">
        <v>43</v>
      </c>
      <c r="D8" s="20">
        <v>1985</v>
      </c>
      <c r="E8" s="21">
        <f>ROUND(F8+IF('[2]Men''s Epée'!$A$3=1,G8,0)+LARGE($AG8:$AR8,1)+LARGE($AG8:$AR8,2)+LARGE($AG8:$AR8,3)+LARGE($AG8:$AR8,4),0)</f>
        <v>2652</v>
      </c>
      <c r="F8" s="22"/>
      <c r="G8" s="23"/>
      <c r="H8" s="23">
        <v>3</v>
      </c>
      <c r="I8" s="24">
        <f>IF(OR('[2]Men''s Epée'!$A$3=1,'Men''s Epée'!$AG$3=TRUE),IF(OR(H8&gt;=33,ISNUMBER(H8)=FALSE),0,VLOOKUP(H8,PointTable,I$3,TRUE)),0)</f>
        <v>510</v>
      </c>
      <c r="J8" s="23">
        <v>2</v>
      </c>
      <c r="K8" s="24">
        <f>IF(OR('[2]Men''s Epée'!$A$3=1,'Men''s Epée'!$AH$3=TRUE),IF(OR(J8&gt;=33,ISNUMBER(J8)=FALSE),0,VLOOKUP(J8,PointTable,K$3,TRUE)),0)</f>
        <v>552</v>
      </c>
      <c r="L8" s="23">
        <v>5</v>
      </c>
      <c r="M8" s="24">
        <f>IF(OR('[2]Men''s Epée'!$A$3=1,'Men''s Epée'!$AI$3=TRUE),IF(OR(L8&gt;=33,ISNUMBER(L8)=FALSE),0,VLOOKUP(L8,PointTable,M$3,TRUE)),0)</f>
        <v>420</v>
      </c>
      <c r="N8" s="23">
        <v>1</v>
      </c>
      <c r="O8" s="24">
        <f>IF(OR('[2]Men''s Epée'!$A$3=1,'Men''s Epée'!$AJ$3=TRUE),IF(OR(N8&gt;=33,ISNUMBER(N8)=FALSE),0,VLOOKUP(N8,PointTable,O$3,TRUE)),0)</f>
        <v>600</v>
      </c>
      <c r="P8" s="4">
        <f>IF(ISERROR(R8),"np",R8)</f>
        <v>12</v>
      </c>
      <c r="Q8" s="5">
        <f>IF(OR('[2]Men's Epée'!$A$3=1,'[2]Men's Epée'!$U$3=TRUE),IF(OR(P8&gt;='Men''s Epée'!$A$3,ISNUMBER(P8)=FALSE),0,VLOOKUP(P8,PointTable,Q$3,TRUE)),0)</f>
        <v>575</v>
      </c>
      <c r="R8" s="4">
        <f>VLOOKUP($C8,'[2]Women''s Foil'!$C$4:$U$100,R$1-2,FALSE)</f>
        <v>12</v>
      </c>
      <c r="S8" s="4">
        <f>IF(ISERROR(U8),"np",U8)</f>
        <v>13</v>
      </c>
      <c r="T8" s="5">
        <f>IF(OR('[2]Men's Epée'!$A$3=1,'[2]Men's Epée'!$V$3=TRUE),IF(OR(S8&gt;='Men''s Epée'!$A$3,ISNUMBER(S8)=FALSE),0,VLOOKUP(S8,PointTable,T$3,TRUE)),0)</f>
        <v>525</v>
      </c>
      <c r="U8" s="4">
        <f>VLOOKUP($C8,'[2]Women''s Foil'!$C$4:$U$100,U$1-2,FALSE)</f>
        <v>13</v>
      </c>
      <c r="V8" s="4">
        <f>IF(ISERROR(X8),"np",X8)</f>
        <v>2</v>
      </c>
      <c r="W8" s="5">
        <f>IF(OR('[2]Men's Epée'!$A$3=1,'[2]Men's Epée'!$W$3=TRUE),IF(OR(V8&gt;='Men''s Epée'!$A$3,ISNUMBER(V8)=FALSE),0,VLOOKUP(V8,PointTable,W$3,TRUE)),0)</f>
        <v>925</v>
      </c>
      <c r="X8" s="4">
        <f>VLOOKUP($C8,'[2]Women''s Foil'!$C$4:$U$100,X$1-2,FALSE)</f>
        <v>2</v>
      </c>
      <c r="Y8" s="4" t="str">
        <f>IF(ISERROR(AA8),"np",AA8)</f>
        <v>np</v>
      </c>
      <c r="Z8" s="5">
        <f>IF(OR(Y8&gt;='Men''s Epée'!$A$3,ISNUMBER(Y8)=FALSE),0,VLOOKUP(Y8,PointTable,Z$3,TRUE))</f>
        <v>0</v>
      </c>
      <c r="AA8" s="4" t="str">
        <f>VLOOKUP($C8,'[2]Women''s Foil'!$C$4:$U$100,AA$1-2,FALSE)</f>
        <v>np</v>
      </c>
      <c r="AB8" s="52"/>
      <c r="AE8" s="54"/>
      <c r="AG8" s="25">
        <f t="shared" si="6"/>
        <v>510</v>
      </c>
      <c r="AH8" s="25">
        <f t="shared" si="7"/>
        <v>552</v>
      </c>
      <c r="AI8" s="25">
        <f t="shared" si="8"/>
        <v>420</v>
      </c>
      <c r="AJ8" s="25">
        <f t="shared" si="9"/>
        <v>600</v>
      </c>
      <c r="AK8" s="25">
        <f t="shared" si="10"/>
        <v>575</v>
      </c>
      <c r="AL8" s="25">
        <f t="shared" si="11"/>
        <v>525</v>
      </c>
      <c r="AM8" s="25">
        <f t="shared" si="12"/>
        <v>925</v>
      </c>
      <c r="AN8" s="25">
        <f t="shared" si="13"/>
        <v>0</v>
      </c>
      <c r="AO8" s="25">
        <f>IF(OR('[2]Men''s Epée'!$A$3=1,AB8&gt;0),ABS(AB8),0)</f>
        <v>0</v>
      </c>
      <c r="AP8" s="25">
        <f>IF(OR('[2]Men''s Epée'!$A$3=1,AC8&gt;0),ABS(AC8),0)</f>
        <v>0</v>
      </c>
      <c r="AQ8" s="25">
        <f>IF(OR('[2]Men''s Epée'!$A$3=1,AD8&gt;0),ABS(AD8),0)</f>
        <v>0</v>
      </c>
      <c r="AR8" s="25">
        <f>IF(OR('[2]Men''s Epée'!$A$3=1,AE8&gt;0),ABS(AE8),0)</f>
        <v>0</v>
      </c>
      <c r="AT8" s="25">
        <f>IF('Men''s Epée'!AG$3=TRUE,I8,0)</f>
        <v>510</v>
      </c>
      <c r="AU8" s="25">
        <f>IF('Men''s Epée'!AH$3=TRUE,K8,0)</f>
        <v>0</v>
      </c>
      <c r="AV8" s="25">
        <f>IF('Men''s Epée'!AI$3=TRUE,M8,0)</f>
        <v>0</v>
      </c>
      <c r="AW8" s="25">
        <f>IF('Men''s Epée'!AJ$3=TRUE,O8,0)</f>
        <v>0</v>
      </c>
      <c r="AX8" s="25">
        <f>IF('[2]Men''s Epée'!$U$3=TRUE,Q8,0)</f>
        <v>0</v>
      </c>
      <c r="AY8" s="25">
        <f>IF('[2]Men''s Epée'!$V$3=TRUE,T8,0)</f>
        <v>0</v>
      </c>
      <c r="AZ8" s="25">
        <f>IF('[2]Men''s Epée'!$W$3=TRUE,W8,0)</f>
        <v>0</v>
      </c>
      <c r="BA8" s="25">
        <f t="shared" si="14"/>
        <v>0</v>
      </c>
      <c r="BB8" s="55">
        <f t="shared" si="15"/>
        <v>0</v>
      </c>
      <c r="BC8" s="55">
        <f t="shared" si="16"/>
        <v>0</v>
      </c>
      <c r="BD8" s="55">
        <f t="shared" si="17"/>
        <v>0</v>
      </c>
      <c r="BE8" s="55">
        <f t="shared" si="18"/>
        <v>0</v>
      </c>
      <c r="BF8" s="25">
        <f t="shared" si="19"/>
        <v>510</v>
      </c>
    </row>
    <row r="9" spans="1:58" ht="13.5" customHeight="1">
      <c r="A9" s="19" t="str">
        <f t="shared" si="0"/>
        <v>6</v>
      </c>
      <c r="B9" s="19">
        <f>IF(D9&gt;=CadetCutoff,"#","")</f>
      </c>
      <c r="C9" s="37" t="s">
        <v>42</v>
      </c>
      <c r="D9" s="25">
        <v>1984</v>
      </c>
      <c r="E9" s="21">
        <f>ROUND(F9+IF('[2]Men''s Epée'!$A$3=1,G9,0)+LARGE($AG9:$AR9,1)+LARGE($AG9:$AR9,2)+LARGE($AG9:$AR9,3)+LARGE($AG9:$AR9,4),0)</f>
        <v>2134</v>
      </c>
      <c r="F9" s="22"/>
      <c r="G9" s="23">
        <v>378</v>
      </c>
      <c r="H9" s="23" t="s">
        <v>8</v>
      </c>
      <c r="I9" s="24">
        <f>IF(OR('[2]Men''s Epée'!$A$3=1,'Men''s Epée'!$AG$3=TRUE),IF(OR(H9&gt;=33,ISNUMBER(H9)=FALSE),0,VLOOKUP(H9,PointTable,I$3,TRUE)),0)</f>
        <v>0</v>
      </c>
      <c r="J9" s="23">
        <v>7</v>
      </c>
      <c r="K9" s="24">
        <f>IF(OR('[2]Men''s Epée'!$A$3=1,'Men''s Epée'!$AH$3=TRUE),IF(OR(J9&gt;=33,ISNUMBER(J9)=FALSE),0,VLOOKUP(J9,PointTable,K$3,TRUE)),0)</f>
        <v>414</v>
      </c>
      <c r="L9" s="23">
        <v>6</v>
      </c>
      <c r="M9" s="24">
        <f>IF(OR('[2]Men''s Epée'!$A$3=1,'Men''s Epée'!$AI$3=TRUE),IF(OR(L9&gt;=33,ISNUMBER(L9)=FALSE),0,VLOOKUP(L9,PointTable,M$3,TRUE)),0)</f>
        <v>417</v>
      </c>
      <c r="N9" s="23">
        <v>11</v>
      </c>
      <c r="O9" s="24">
        <f>IF(OR('[2]Men''s Epée'!$A$3=1,'Men''s Epée'!$AJ$3=TRUE),IF(OR(N9&gt;=33,ISNUMBER(N9)=FALSE),0,VLOOKUP(N9,PointTable,O$3,TRUE)),0)</f>
        <v>319</v>
      </c>
      <c r="P9" s="4">
        <f>IF(ISERROR(R9),"np",R9)</f>
        <v>23</v>
      </c>
      <c r="Q9" s="5">
        <f>IF(OR('[2]Men's Epée'!$A$3=1,'[2]Men's Epée'!$U$3=TRUE),IF(OR(P9&gt;='Men''s Epée'!$A$3,ISNUMBER(P9)=FALSE),0,VLOOKUP(P9,PointTable,Q$3,TRUE)),0)</f>
        <v>385</v>
      </c>
      <c r="R9" s="4">
        <f>VLOOKUP($C9,'[2]Women''s Foil'!$C$4:$U$100,R$1-2,FALSE)</f>
        <v>23</v>
      </c>
      <c r="S9" s="4">
        <f>IF(ISERROR(U9),"np",U9)</f>
        <v>17</v>
      </c>
      <c r="T9" s="5">
        <f>IF(OR('[2]Men's Epée'!$A$3=1,'[2]Men's Epée'!$V$3=TRUE),IF(OR(S9&gt;='Men''s Epée'!$A$3,ISNUMBER(S9)=FALSE),0,VLOOKUP(S9,PointTable,T$3,TRUE)),0)</f>
        <v>415</v>
      </c>
      <c r="U9" s="4">
        <f>VLOOKUP($C9,'[2]Women''s Foil'!$C$4:$U$100,U$1-2,FALSE)</f>
        <v>17</v>
      </c>
      <c r="V9" s="4">
        <f>IF(ISERROR(X9),"np",X9)</f>
        <v>14</v>
      </c>
      <c r="W9" s="5">
        <f>IF(OR('[2]Men's Epée'!$A$3=1,'[2]Men's Epée'!$W$3=TRUE),IF(OR(V9&gt;='Men''s Epée'!$A$3,ISNUMBER(V9)=FALSE),0,VLOOKUP(V9,PointTable,W$3,TRUE)),0)</f>
        <v>510</v>
      </c>
      <c r="X9" s="4">
        <f>VLOOKUP($C9,'[2]Women''s Foil'!$C$4:$U$100,X$1-2,FALSE)</f>
        <v>14</v>
      </c>
      <c r="Y9" s="4" t="str">
        <f>IF(ISERROR(AA9),"np",AA9)</f>
        <v>np</v>
      </c>
      <c r="Z9" s="5">
        <f>IF(OR(Y9&gt;='Men''s Epée'!$A$3,ISNUMBER(Y9)=FALSE),0,VLOOKUP(Y9,PointTable,Z$3,TRUE))</f>
        <v>0</v>
      </c>
      <c r="AA9" s="4" t="str">
        <f>VLOOKUP($C9,'[2]Women''s Foil'!$C$4:$U$100,AA$1-2,FALSE)</f>
        <v>np</v>
      </c>
      <c r="AB9" s="52"/>
      <c r="AE9" s="54"/>
      <c r="AG9" s="25">
        <f t="shared" si="6"/>
        <v>0</v>
      </c>
      <c r="AH9" s="25">
        <f t="shared" si="7"/>
        <v>414</v>
      </c>
      <c r="AI9" s="25">
        <f t="shared" si="8"/>
        <v>417</v>
      </c>
      <c r="AJ9" s="25">
        <f t="shared" si="9"/>
        <v>319</v>
      </c>
      <c r="AK9" s="25">
        <f t="shared" si="10"/>
        <v>385</v>
      </c>
      <c r="AL9" s="25">
        <f t="shared" si="11"/>
        <v>415</v>
      </c>
      <c r="AM9" s="25">
        <f t="shared" si="12"/>
        <v>510</v>
      </c>
      <c r="AN9" s="25">
        <f t="shared" si="13"/>
        <v>0</v>
      </c>
      <c r="AO9" s="25">
        <f>IF(OR('[2]Men''s Epée'!$A$3=1,AB9&gt;0),ABS(AB9),0)</f>
        <v>0</v>
      </c>
      <c r="AP9" s="25">
        <f>IF(OR('[2]Men''s Epée'!$A$3=1,AC9&gt;0),ABS(AC9),0)</f>
        <v>0</v>
      </c>
      <c r="AQ9" s="25">
        <f>IF(OR('[2]Men''s Epée'!$A$3=1,AD9&gt;0),ABS(AD9),0)</f>
        <v>0</v>
      </c>
      <c r="AR9" s="25">
        <f>IF(OR('[2]Men''s Epée'!$A$3=1,AE9&gt;0),ABS(AE9),0)</f>
        <v>0</v>
      </c>
      <c r="AT9" s="25">
        <f>IF('Men''s Epée'!AG$3=TRUE,I9,0)</f>
        <v>0</v>
      </c>
      <c r="AU9" s="25">
        <f>IF('Men''s Epée'!AH$3=TRUE,K9,0)</f>
        <v>0</v>
      </c>
      <c r="AV9" s="25">
        <f>IF('Men''s Epée'!AI$3=TRUE,M9,0)</f>
        <v>0</v>
      </c>
      <c r="AW9" s="25">
        <f>IF('Men''s Epée'!AJ$3=TRUE,O9,0)</f>
        <v>0</v>
      </c>
      <c r="AX9" s="25">
        <f>IF('[2]Men''s Epée'!$U$3=TRUE,Q9,0)</f>
        <v>0</v>
      </c>
      <c r="AY9" s="25">
        <f>IF('[2]Men''s Epée'!$V$3=TRUE,T9,0)</f>
        <v>0</v>
      </c>
      <c r="AZ9" s="25">
        <f>IF('[2]Men''s Epée'!$W$3=TRUE,W9,0)</f>
        <v>0</v>
      </c>
      <c r="BA9" s="25">
        <f t="shared" si="14"/>
        <v>0</v>
      </c>
      <c r="BB9" s="55">
        <f t="shared" si="15"/>
        <v>0</v>
      </c>
      <c r="BC9" s="55">
        <f t="shared" si="16"/>
        <v>0</v>
      </c>
      <c r="BD9" s="55">
        <f t="shared" si="17"/>
        <v>0</v>
      </c>
      <c r="BE9" s="55">
        <f t="shared" si="18"/>
        <v>0</v>
      </c>
      <c r="BF9" s="25">
        <f t="shared" si="19"/>
        <v>0</v>
      </c>
    </row>
    <row r="10" spans="1:58" ht="13.5" customHeight="1">
      <c r="A10" s="19" t="str">
        <f t="shared" si="0"/>
        <v>7</v>
      </c>
      <c r="B10" s="19">
        <f t="shared" si="1"/>
      </c>
      <c r="C10" s="37" t="s">
        <v>50</v>
      </c>
      <c r="D10" s="25">
        <v>1984</v>
      </c>
      <c r="E10" s="21">
        <f>ROUND(F10+IF('[2]Men''s Epée'!$A$3=1,G10,0)+LARGE($AG10:$AR10,1)+LARGE($AG10:$AR10,2)+LARGE($AG10:$AR10,3)+LARGE($AG10:$AR10,4),0)</f>
        <v>2109</v>
      </c>
      <c r="F10" s="22"/>
      <c r="G10" s="23"/>
      <c r="H10" s="23">
        <v>6</v>
      </c>
      <c r="I10" s="24">
        <f>IF(OR('[2]Men''s Epée'!$A$3=1,'Men''s Epée'!$AG$3=TRUE),IF(OR(H10&gt;=33,ISNUMBER(H10)=FALSE),0,VLOOKUP(H10,PointTable,I$3,TRUE)),0)</f>
        <v>417</v>
      </c>
      <c r="J10" s="23">
        <v>5</v>
      </c>
      <c r="K10" s="24">
        <f>IF(OR('[2]Men''s Epée'!$A$3=1,'Men''s Epée'!$AH$3=TRUE),IF(OR(J10&gt;=33,ISNUMBER(J10)=FALSE),0,VLOOKUP(J10,PointTable,K$3,TRUE)),0)</f>
        <v>420</v>
      </c>
      <c r="L10" s="23">
        <v>7</v>
      </c>
      <c r="M10" s="24">
        <f>IF(OR('[2]Men''s Epée'!$A$3=1,'Men''s Epée'!$AI$3=TRUE),IF(OR(L10&gt;=33,ISNUMBER(L10)=FALSE),0,VLOOKUP(L10,PointTable,M$3,TRUE)),0)</f>
        <v>414</v>
      </c>
      <c r="N10" s="23">
        <v>5.5</v>
      </c>
      <c r="O10" s="24">
        <f>IF(OR('[2]Men''s Epée'!$A$3=1,'Men''s Epée'!$AJ$3=TRUE),IF(OR(N10&gt;=33,ISNUMBER(N10)=FALSE),0,VLOOKUP(N10,PointTable,O$3,TRUE)),0)</f>
        <v>418.5</v>
      </c>
      <c r="P10" s="4">
        <f t="shared" si="2"/>
        <v>19</v>
      </c>
      <c r="Q10" s="5">
        <f>IF(OR('[2]Men's Epée'!$A$3=1,'[2]Men's Epée'!$U$3=TRUE),IF(OR(P10&gt;='Men''s Epée'!$A$3,ISNUMBER(P10)=FALSE),0,VLOOKUP(P10,PointTable,Q$3,TRUE)),0)</f>
        <v>405</v>
      </c>
      <c r="R10" s="4">
        <f>VLOOKUP($C10,'[2]Women''s Foil'!$C$4:$U$100,R$1-2,FALSE)</f>
        <v>19</v>
      </c>
      <c r="S10" s="4">
        <f t="shared" si="3"/>
        <v>12</v>
      </c>
      <c r="T10" s="5">
        <f>IF(OR('[2]Men's Epée'!$A$3=1,'[2]Men's Epée'!$V$3=TRUE),IF(OR(S10&gt;='Men''s Epée'!$A$3,ISNUMBER(S10)=FALSE),0,VLOOKUP(S10,PointTable,T$3,TRUE)),0)</f>
        <v>575</v>
      </c>
      <c r="U10" s="4">
        <f>VLOOKUP($C10,'[2]Women''s Foil'!$C$4:$U$100,U$1-2,FALSE)</f>
        <v>12</v>
      </c>
      <c r="V10" s="4" t="str">
        <f t="shared" si="4"/>
        <v>np</v>
      </c>
      <c r="W10" s="5">
        <f>IF(OR('[2]Men's Epée'!$A$3=1,'[2]Men's Epée'!$W$3=TRUE),IF(OR(V10&gt;='Men''s Epée'!$A$3,ISNUMBER(V10)=FALSE),0,VLOOKUP(V10,PointTable,W$3,TRUE)),0)</f>
        <v>0</v>
      </c>
      <c r="X10" s="4" t="str">
        <f>VLOOKUP($C10,'[2]Women''s Foil'!$C$4:$U$100,X$1-2,FALSE)</f>
        <v>np</v>
      </c>
      <c r="Y10" s="4">
        <f t="shared" si="5"/>
        <v>6</v>
      </c>
      <c r="Z10" s="5">
        <f>IF(OR(Y10&gt;='Men''s Epée'!$A$3,ISNUMBER(Y10)=FALSE),0,VLOOKUP(Y10,PointTable,Z$3,TRUE))</f>
        <v>695</v>
      </c>
      <c r="AA10" s="4">
        <f>VLOOKUP($C10,'[2]Women''s Foil'!$C$4:$U$100,AA$1-2,FALSE)</f>
        <v>6</v>
      </c>
      <c r="AB10" s="52"/>
      <c r="AE10" s="54"/>
      <c r="AG10" s="25">
        <f t="shared" si="6"/>
        <v>417</v>
      </c>
      <c r="AH10" s="25">
        <f t="shared" si="7"/>
        <v>420</v>
      </c>
      <c r="AI10" s="25">
        <f t="shared" si="8"/>
        <v>414</v>
      </c>
      <c r="AJ10" s="25">
        <f t="shared" si="9"/>
        <v>418.5</v>
      </c>
      <c r="AK10" s="25">
        <f t="shared" si="10"/>
        <v>405</v>
      </c>
      <c r="AL10" s="25">
        <f t="shared" si="11"/>
        <v>575</v>
      </c>
      <c r="AM10" s="25">
        <f t="shared" si="12"/>
        <v>0</v>
      </c>
      <c r="AN10" s="25">
        <f t="shared" si="13"/>
        <v>695</v>
      </c>
      <c r="AO10" s="25">
        <f>IF(OR('[2]Men''s Epée'!$A$3=1,AB10&gt;0),ABS(AB10),0)</f>
        <v>0</v>
      </c>
      <c r="AP10" s="25">
        <f>IF(OR('[2]Men''s Epée'!$A$3=1,AC10&gt;0),ABS(AC10),0)</f>
        <v>0</v>
      </c>
      <c r="AQ10" s="25">
        <f>IF(OR('[2]Men''s Epée'!$A$3=1,AD10&gt;0),ABS(AD10),0)</f>
        <v>0</v>
      </c>
      <c r="AR10" s="25">
        <f>IF(OR('[2]Men''s Epée'!$A$3=1,AE10&gt;0),ABS(AE10),0)</f>
        <v>0</v>
      </c>
      <c r="AT10" s="25">
        <f>IF('Men''s Epée'!AG$3=TRUE,I10,0)</f>
        <v>417</v>
      </c>
      <c r="AU10" s="25">
        <f>IF('Men''s Epée'!AH$3=TRUE,K10,0)</f>
        <v>0</v>
      </c>
      <c r="AV10" s="25">
        <f>IF('Men''s Epée'!AI$3=TRUE,M10,0)</f>
        <v>0</v>
      </c>
      <c r="AW10" s="25">
        <f>IF('Men''s Epée'!AJ$3=TRUE,O10,0)</f>
        <v>0</v>
      </c>
      <c r="AX10" s="25">
        <f>IF('[2]Men''s Epée'!$U$3=TRUE,Q10,0)</f>
        <v>0</v>
      </c>
      <c r="AY10" s="25">
        <f>IF('[2]Men''s Epée'!$V$3=TRUE,T10,0)</f>
        <v>0</v>
      </c>
      <c r="AZ10" s="25">
        <f>IF('[2]Men''s Epée'!$W$3=TRUE,W10,0)</f>
        <v>0</v>
      </c>
      <c r="BA10" s="25">
        <f t="shared" si="14"/>
        <v>695</v>
      </c>
      <c r="BB10" s="55">
        <f t="shared" si="15"/>
        <v>0</v>
      </c>
      <c r="BC10" s="55">
        <f t="shared" si="16"/>
        <v>0</v>
      </c>
      <c r="BD10" s="55">
        <f t="shared" si="17"/>
        <v>0</v>
      </c>
      <c r="BE10" s="55">
        <f t="shared" si="18"/>
        <v>0</v>
      </c>
      <c r="BF10" s="25">
        <f t="shared" si="19"/>
        <v>1112</v>
      </c>
    </row>
    <row r="11" spans="1:58" ht="13.5" customHeight="1">
      <c r="A11" s="19" t="str">
        <f t="shared" si="0"/>
        <v>8</v>
      </c>
      <c r="B11" s="19" t="str">
        <f t="shared" si="1"/>
        <v>#</v>
      </c>
      <c r="C11" s="37" t="s">
        <v>48</v>
      </c>
      <c r="D11" s="25">
        <v>1985</v>
      </c>
      <c r="E11" s="21">
        <f>ROUND(F11+IF('[2]Men''s Epée'!$A$3=1,G11,0)+LARGE($AG11:$AR11,1)+LARGE($AG11:$AR11,2)+LARGE($AG11:$AR11,3)+LARGE($AG11:$AR11,4),0)</f>
        <v>1720</v>
      </c>
      <c r="F11" s="22"/>
      <c r="G11" s="23"/>
      <c r="H11" s="23">
        <v>7</v>
      </c>
      <c r="I11" s="24">
        <f>IF(OR('[2]Men''s Epée'!$A$3=1,'Men''s Epée'!$AG$3=TRUE),IF(OR(H11&gt;=33,ISNUMBER(H11)=FALSE),0,VLOOKUP(H11,PointTable,I$3,TRUE)),0)</f>
        <v>414</v>
      </c>
      <c r="J11" s="23">
        <v>12</v>
      </c>
      <c r="K11" s="24">
        <f>IF(OR('[2]Men''s Epée'!$A$3=1,'Men''s Epée'!$AH$3=TRUE),IF(OR(J11&gt;=33,ISNUMBER(J11)=FALSE),0,VLOOKUP(J11,PointTable,K$3,TRUE)),0)</f>
        <v>318</v>
      </c>
      <c r="L11" s="23">
        <v>14</v>
      </c>
      <c r="M11" s="24">
        <f>IF(OR('[2]Men''s Epée'!$A$3=1,'Men''s Epée'!$AI$3=TRUE),IF(OR(L11&gt;=33,ISNUMBER(L11)=FALSE),0,VLOOKUP(L11,PointTable,M$3,TRUE)),0)</f>
        <v>302</v>
      </c>
      <c r="N11" s="23">
        <v>5.5</v>
      </c>
      <c r="O11" s="24">
        <f>IF(OR('[2]Men''s Epée'!$A$3=1,'Men''s Epée'!$AJ$3=TRUE),IF(OR(N11&gt;=33,ISNUMBER(N11)=FALSE),0,VLOOKUP(N11,PointTable,O$3,TRUE)),0)</f>
        <v>418.5</v>
      </c>
      <c r="P11" s="4">
        <f t="shared" si="2"/>
        <v>36</v>
      </c>
      <c r="Q11" s="5">
        <f>IF(OR('[2]Men's Epée'!$A$3=1,'[2]Men's Epée'!$U$3=TRUE),IF(OR(P11&gt;='Men''s Epée'!$A$3,ISNUMBER(P11)=FALSE),0,VLOOKUP(P11,PointTable,Q$3,TRUE)),0)</f>
        <v>260</v>
      </c>
      <c r="R11" s="4">
        <f>VLOOKUP($C11,'[2]Women''s Foil'!$C$4:$U$100,R$1-2,FALSE)</f>
        <v>36</v>
      </c>
      <c r="S11" s="4">
        <f t="shared" si="3"/>
        <v>23</v>
      </c>
      <c r="T11" s="5">
        <f>IF(OR('[2]Men's Epée'!$A$3=1,'[2]Men's Epée'!$V$3=TRUE),IF(OR(S11&gt;='Men''s Epée'!$A$3,ISNUMBER(S11)=FALSE),0,VLOOKUP(S11,PointTable,T$3,TRUE)),0)</f>
        <v>385</v>
      </c>
      <c r="U11" s="4">
        <f>VLOOKUP($C11,'[2]Women''s Foil'!$C$4:$U$100,U$1-2,FALSE)</f>
        <v>23</v>
      </c>
      <c r="V11" s="4" t="str">
        <f t="shared" si="4"/>
        <v>np</v>
      </c>
      <c r="W11" s="5">
        <f>IF(OR('[2]Men's Epée'!$A$3=1,'[2]Men's Epée'!$W$3=TRUE),IF(OR(V11&gt;='Men''s Epée'!$A$3,ISNUMBER(V11)=FALSE),0,VLOOKUP(V11,PointTable,W$3,TRUE)),0)</f>
        <v>0</v>
      </c>
      <c r="X11" s="4" t="str">
        <f>VLOOKUP($C11,'[2]Women''s Foil'!$C$4:$U$100,X$1-2,FALSE)</f>
        <v>np</v>
      </c>
      <c r="Y11" s="4">
        <f t="shared" si="5"/>
        <v>15</v>
      </c>
      <c r="Z11" s="5">
        <f>IF(OR(Y11&gt;='Men''s Epée'!$A$3,ISNUMBER(Y11)=FALSE),0,VLOOKUP(Y11,PointTable,Z$3,TRUE))</f>
        <v>502</v>
      </c>
      <c r="AA11" s="4">
        <f>VLOOKUP($C11,'[2]Women''s Foil'!$C$4:$U$100,AA$1-2,FALSE)</f>
        <v>15</v>
      </c>
      <c r="AB11" s="52"/>
      <c r="AE11" s="54"/>
      <c r="AG11" s="25">
        <f t="shared" si="6"/>
        <v>414</v>
      </c>
      <c r="AH11" s="25">
        <f t="shared" si="7"/>
        <v>318</v>
      </c>
      <c r="AI11" s="25">
        <f t="shared" si="8"/>
        <v>302</v>
      </c>
      <c r="AJ11" s="25">
        <f t="shared" si="9"/>
        <v>418.5</v>
      </c>
      <c r="AK11" s="25">
        <f t="shared" si="10"/>
        <v>260</v>
      </c>
      <c r="AL11" s="25">
        <f t="shared" si="11"/>
        <v>385</v>
      </c>
      <c r="AM11" s="25">
        <f t="shared" si="12"/>
        <v>0</v>
      </c>
      <c r="AN11" s="25">
        <f t="shared" si="13"/>
        <v>502</v>
      </c>
      <c r="AO11" s="25">
        <f>IF(OR('[2]Men''s Epée'!$A$3=1,AB11&gt;0),ABS(AB11),0)</f>
        <v>0</v>
      </c>
      <c r="AP11" s="25">
        <f>IF(OR('[2]Men''s Epée'!$A$3=1,AC11&gt;0),ABS(AC11),0)</f>
        <v>0</v>
      </c>
      <c r="AQ11" s="25">
        <f>IF(OR('[2]Men''s Epée'!$A$3=1,AD11&gt;0),ABS(AD11),0)</f>
        <v>0</v>
      </c>
      <c r="AR11" s="25">
        <f>IF(OR('[2]Men''s Epée'!$A$3=1,AE11&gt;0),ABS(AE11),0)</f>
        <v>0</v>
      </c>
      <c r="AT11" s="25">
        <f>IF('Men''s Epée'!AG$3=TRUE,I11,0)</f>
        <v>414</v>
      </c>
      <c r="AU11" s="25">
        <f>IF('Men''s Epée'!AH$3=TRUE,K11,0)</f>
        <v>0</v>
      </c>
      <c r="AV11" s="25">
        <f>IF('Men''s Epée'!AI$3=TRUE,M11,0)</f>
        <v>0</v>
      </c>
      <c r="AW11" s="25">
        <f>IF('Men''s Epée'!AJ$3=TRUE,O11,0)</f>
        <v>0</v>
      </c>
      <c r="AX11" s="25">
        <f>IF('[2]Men''s Epée'!$U$3=TRUE,Q11,0)</f>
        <v>0</v>
      </c>
      <c r="AY11" s="25">
        <f>IF('[2]Men''s Epée'!$V$3=TRUE,T11,0)</f>
        <v>0</v>
      </c>
      <c r="AZ11" s="25">
        <f>IF('[2]Men''s Epée'!$W$3=TRUE,W11,0)</f>
        <v>0</v>
      </c>
      <c r="BA11" s="25">
        <f t="shared" si="14"/>
        <v>502</v>
      </c>
      <c r="BB11" s="55">
        <f t="shared" si="15"/>
        <v>0</v>
      </c>
      <c r="BC11" s="55">
        <f t="shared" si="16"/>
        <v>0</v>
      </c>
      <c r="BD11" s="55">
        <f t="shared" si="17"/>
        <v>0</v>
      </c>
      <c r="BE11" s="55">
        <f t="shared" si="18"/>
        <v>0</v>
      </c>
      <c r="BF11" s="25">
        <f t="shared" si="19"/>
        <v>916</v>
      </c>
    </row>
    <row r="12" spans="1:58" ht="13.5" customHeight="1">
      <c r="A12" s="19" t="str">
        <f t="shared" si="0"/>
        <v>9</v>
      </c>
      <c r="B12" s="19" t="str">
        <f t="shared" si="1"/>
        <v>#</v>
      </c>
      <c r="C12" s="37" t="s">
        <v>122</v>
      </c>
      <c r="D12" s="25">
        <v>1985</v>
      </c>
      <c r="E12" s="21">
        <f>ROUND(F12+IF('[2]Men''s Epée'!$A$3=1,G12,0)+LARGE($AG12:$AR12,1)+LARGE($AG12:$AR12,2)+LARGE($AG12:$AR12,3)+LARGE($AG12:$AR12,4),0)</f>
        <v>1551</v>
      </c>
      <c r="F12" s="22"/>
      <c r="G12" s="23"/>
      <c r="H12" s="23">
        <v>10</v>
      </c>
      <c r="I12" s="24">
        <f>IF(OR('[2]Men''s Epée'!$A$3=1,'Men''s Epée'!$AG$3=TRUE),IF(OR(H12&gt;=33,ISNUMBER(H12)=FALSE),0,VLOOKUP(H12,PointTable,I$3,TRUE)),0)</f>
        <v>320</v>
      </c>
      <c r="J12" s="23" t="s">
        <v>8</v>
      </c>
      <c r="K12" s="24">
        <f>IF(OR('[2]Men''s Epée'!$A$3=1,'Men''s Epée'!$AH$3=TRUE),IF(OR(J12&gt;=33,ISNUMBER(J12)=FALSE),0,VLOOKUP(J12,PointTable,K$3,TRUE)),0)</f>
        <v>0</v>
      </c>
      <c r="L12" s="23">
        <v>10</v>
      </c>
      <c r="M12" s="24">
        <f>IF(OR('[2]Men''s Epée'!$A$3=1,'Men''s Epée'!$AI$3=TRUE),IF(OR(L12&gt;=33,ISNUMBER(L12)=FALSE),0,VLOOKUP(L12,PointTable,M$3,TRUE)),0)</f>
        <v>320</v>
      </c>
      <c r="N12" s="23">
        <v>8</v>
      </c>
      <c r="O12" s="24">
        <f>IF(OR('[2]Men''s Epée'!$A$3=1,'Men''s Epée'!$AJ$3=TRUE),IF(OR(N12&gt;=33,ISNUMBER(N12)=FALSE),0,VLOOKUP(N12,PointTable,O$3,TRUE)),0)</f>
        <v>411</v>
      </c>
      <c r="P12" s="4" t="str">
        <f t="shared" si="2"/>
        <v>np</v>
      </c>
      <c r="Q12" s="5">
        <f>IF(OR('[2]Men's Epée'!$A$3=1,'[2]Men's Epée'!$U$3=TRUE),IF(OR(P12&gt;='Men''s Epée'!$A$3,ISNUMBER(P12)=FALSE),0,VLOOKUP(P12,PointTable,Q$3,TRUE)),0)</f>
        <v>0</v>
      </c>
      <c r="R12" s="4" t="str">
        <f>VLOOKUP($C12,'[2]Women''s Foil'!$C$4:$U$100,R$1-2,FALSE)</f>
        <v>np</v>
      </c>
      <c r="S12" s="4">
        <f t="shared" si="3"/>
        <v>32</v>
      </c>
      <c r="T12" s="5">
        <f>IF(OR('[2]Men's Epée'!$A$3=1,'[2]Men's Epée'!$V$3=TRUE),IF(OR(S12&gt;='Men''s Epée'!$A$3,ISNUMBER(S12)=FALSE),0,VLOOKUP(S12,PointTable,T$3,TRUE)),0)</f>
        <v>280</v>
      </c>
      <c r="U12" s="4">
        <f>VLOOKUP($C12,'[2]Women''s Foil'!$C$4:$U$100,U$1-2,FALSE)</f>
        <v>32</v>
      </c>
      <c r="V12" s="4" t="str">
        <f t="shared" si="4"/>
        <v>np</v>
      </c>
      <c r="W12" s="5">
        <f>IF(OR('[2]Men's Epée'!$A$3=1,'[2]Men's Epée'!$W$3=TRUE),IF(OR(V12&gt;='Men''s Epée'!$A$3,ISNUMBER(V12)=FALSE),0,VLOOKUP(V12,PointTable,W$3,TRUE)),0)</f>
        <v>0</v>
      </c>
      <c r="X12" s="4" t="str">
        <f>VLOOKUP($C12,'[2]Women''s Foil'!$C$4:$U$100,X$1-2,FALSE)</f>
        <v>np</v>
      </c>
      <c r="Y12" s="4">
        <f t="shared" si="5"/>
        <v>16</v>
      </c>
      <c r="Z12" s="5">
        <f>IF(OR(Y12&gt;='Men''s Epée'!$A$3,ISNUMBER(Y12)=FALSE),0,VLOOKUP(Y12,PointTable,Z$3,TRUE))</f>
        <v>500</v>
      </c>
      <c r="AA12" s="4">
        <f>VLOOKUP($C12,'[2]Women''s Foil'!$C$4:$U$100,AA$1-2,FALSE)</f>
        <v>16</v>
      </c>
      <c r="AB12" s="52"/>
      <c r="AE12" s="54"/>
      <c r="AG12" s="25">
        <f t="shared" si="6"/>
        <v>320</v>
      </c>
      <c r="AH12" s="25">
        <f t="shared" si="7"/>
        <v>0</v>
      </c>
      <c r="AI12" s="25">
        <f t="shared" si="8"/>
        <v>320</v>
      </c>
      <c r="AJ12" s="25">
        <f t="shared" si="9"/>
        <v>411</v>
      </c>
      <c r="AK12" s="25">
        <f t="shared" si="10"/>
        <v>0</v>
      </c>
      <c r="AL12" s="25">
        <f t="shared" si="11"/>
        <v>280</v>
      </c>
      <c r="AM12" s="25">
        <f t="shared" si="12"/>
        <v>0</v>
      </c>
      <c r="AN12" s="25">
        <f t="shared" si="13"/>
        <v>500</v>
      </c>
      <c r="AO12" s="25">
        <f>IF(OR('[2]Men''s Epée'!$A$3=1,AB12&gt;0),ABS(AB12),0)</f>
        <v>0</v>
      </c>
      <c r="AP12" s="25">
        <f>IF(OR('[2]Men''s Epée'!$A$3=1,AC12&gt;0),ABS(AC12),0)</f>
        <v>0</v>
      </c>
      <c r="AQ12" s="25">
        <f>IF(OR('[2]Men''s Epée'!$A$3=1,AD12&gt;0),ABS(AD12),0)</f>
        <v>0</v>
      </c>
      <c r="AR12" s="25">
        <f>IF(OR('[2]Men''s Epée'!$A$3=1,AE12&gt;0),ABS(AE12),0)</f>
        <v>0</v>
      </c>
      <c r="AT12" s="25">
        <f>IF('Men''s Epée'!AG$3=TRUE,I12,0)</f>
        <v>320</v>
      </c>
      <c r="AU12" s="25">
        <f>IF('Men''s Epée'!AH$3=TRUE,K12,0)</f>
        <v>0</v>
      </c>
      <c r="AV12" s="25">
        <f>IF('Men''s Epée'!AI$3=TRUE,M12,0)</f>
        <v>0</v>
      </c>
      <c r="AW12" s="25">
        <f>IF('Men''s Epée'!AJ$3=TRUE,O12,0)</f>
        <v>0</v>
      </c>
      <c r="AX12" s="25">
        <f>IF('[2]Men''s Epée'!$U$3=TRUE,Q12,0)</f>
        <v>0</v>
      </c>
      <c r="AY12" s="25">
        <f>IF('[2]Men''s Epée'!$V$3=TRUE,T12,0)</f>
        <v>0</v>
      </c>
      <c r="AZ12" s="25">
        <f>IF('[2]Men''s Epée'!$W$3=TRUE,W12,0)</f>
        <v>0</v>
      </c>
      <c r="BA12" s="25">
        <f t="shared" si="14"/>
        <v>500</v>
      </c>
      <c r="BB12" s="55">
        <f t="shared" si="15"/>
        <v>0</v>
      </c>
      <c r="BC12" s="55">
        <f t="shared" si="16"/>
        <v>0</v>
      </c>
      <c r="BD12" s="55">
        <f t="shared" si="17"/>
        <v>0</v>
      </c>
      <c r="BE12" s="55">
        <f t="shared" si="18"/>
        <v>0</v>
      </c>
      <c r="BF12" s="25">
        <f t="shared" si="19"/>
        <v>820</v>
      </c>
    </row>
    <row r="13" spans="1:58" ht="13.5" customHeight="1">
      <c r="A13" s="19" t="str">
        <f t="shared" si="0"/>
        <v>10</v>
      </c>
      <c r="B13" s="19">
        <f>IF(D13&gt;=CadetCutoff,"#","")</f>
      </c>
      <c r="C13" s="37" t="s">
        <v>49</v>
      </c>
      <c r="D13" s="25">
        <v>1983</v>
      </c>
      <c r="E13" s="21">
        <f>ROUND(F13+IF('[2]Men''s Epée'!$A$3=1,G13,0)+LARGE($AG13:$AR13,1)+LARGE($AG13:$AR13,2)+LARGE($AG13:$AR13,3)+LARGE($AG13:$AR13,4),0)</f>
        <v>1479</v>
      </c>
      <c r="F13" s="22"/>
      <c r="G13" s="23"/>
      <c r="H13" s="23">
        <v>17</v>
      </c>
      <c r="I13" s="24">
        <f>IF(OR('[2]Men''s Epée'!$A$3=1,'Men''s Epée'!$AG$3=TRUE),IF(OR(H13&gt;=33,ISNUMBER(H13)=FALSE),0,VLOOKUP(H13,PointTable,I$3,TRUE)),0)</f>
        <v>210</v>
      </c>
      <c r="J13" s="23">
        <v>21</v>
      </c>
      <c r="K13" s="24">
        <f>IF(OR('[2]Men''s Epée'!$A$3=1,'Men''s Epée'!$AH$3=TRUE),IF(OR(J13&gt;=33,ISNUMBER(J13)=FALSE),0,VLOOKUP(J13,PointTable,K$3,TRUE)),0)</f>
        <v>206</v>
      </c>
      <c r="L13" s="23">
        <v>11</v>
      </c>
      <c r="M13" s="24">
        <f>IF(OR('[2]Men''s Epée'!$A$3=1,'Men''s Epée'!$AI$3=TRUE),IF(OR(L13&gt;=33,ISNUMBER(L13)=FALSE),0,VLOOKUP(L13,PointTable,M$3,TRUE)),0)</f>
        <v>319</v>
      </c>
      <c r="N13" s="23">
        <v>17</v>
      </c>
      <c r="O13" s="24">
        <f>IF(OR('[2]Men''s Epée'!$A$3=1,'Men''s Epée'!$AJ$3=TRUE),IF(OR(N13&gt;=33,ISNUMBER(N13)=FALSE),0,VLOOKUP(N13,PointTable,O$3,TRUE)),0)</f>
        <v>210</v>
      </c>
      <c r="P13" s="4">
        <f>IF(ISERROR(R13),"np",R13)</f>
        <v>37</v>
      </c>
      <c r="Q13" s="5">
        <f>IF(OR('[2]Men's Epée'!$A$3=1,'[2]Men's Epée'!$U$3=TRUE),IF(OR(P13&gt;='Men''s Epée'!$A$3,ISNUMBER(P13)=FALSE),0,VLOOKUP(P13,PointTable,Q$3,TRUE)),0)</f>
        <v>255</v>
      </c>
      <c r="R13" s="4">
        <f>VLOOKUP($C13,'[2]Women''s Foil'!$C$4:$U$100,R$1-2,FALSE)</f>
        <v>37</v>
      </c>
      <c r="S13" s="4">
        <f>IF(ISERROR(U13),"np",U13)</f>
        <v>28</v>
      </c>
      <c r="T13" s="5">
        <f>IF(OR('[2]Men's Epée'!$A$3=1,'[2]Men's Epée'!$V$3=TRUE),IF(OR(S13&gt;='Men''s Epée'!$A$3,ISNUMBER(S13)=FALSE),0,VLOOKUP(S13,PointTable,T$3,TRUE)),0)</f>
        <v>300</v>
      </c>
      <c r="U13" s="4">
        <f>VLOOKUP($C13,'[2]Women''s Foil'!$C$4:$U$100,U$1-2,FALSE)</f>
        <v>28</v>
      </c>
      <c r="V13" s="4">
        <f>IF(ISERROR(X13),"np",X13)</f>
        <v>10</v>
      </c>
      <c r="W13" s="5">
        <f>IF(OR('[2]Men's Epée'!$A$3=1,'[2]Men's Epée'!$W$3=TRUE),IF(OR(V13&gt;='Men''s Epée'!$A$3,ISNUMBER(V13)=FALSE),0,VLOOKUP(V13,PointTable,W$3,TRUE)),0)</f>
        <v>605</v>
      </c>
      <c r="X13" s="4">
        <f>VLOOKUP($C13,'[2]Women''s Foil'!$C$4:$U$100,X$1-2,FALSE)</f>
        <v>10</v>
      </c>
      <c r="Y13" s="4" t="str">
        <f>IF(ISERROR(AA13),"np",AA13)</f>
        <v>np</v>
      </c>
      <c r="Z13" s="5">
        <f>IF(OR(Y13&gt;='Men''s Epée'!$A$3,ISNUMBER(Y13)=FALSE),0,VLOOKUP(Y13,PointTable,Z$3,TRUE))</f>
        <v>0</v>
      </c>
      <c r="AA13" s="4" t="str">
        <f>VLOOKUP($C13,'[2]Women''s Foil'!$C$4:$U$100,AA$1-2,FALSE)</f>
        <v>np</v>
      </c>
      <c r="AB13" s="52"/>
      <c r="AE13" s="54"/>
      <c r="AG13" s="25">
        <f t="shared" si="6"/>
        <v>210</v>
      </c>
      <c r="AH13" s="25">
        <f t="shared" si="7"/>
        <v>206</v>
      </c>
      <c r="AI13" s="25">
        <f t="shared" si="8"/>
        <v>319</v>
      </c>
      <c r="AJ13" s="25">
        <f t="shared" si="9"/>
        <v>210</v>
      </c>
      <c r="AK13" s="25">
        <f t="shared" si="10"/>
        <v>255</v>
      </c>
      <c r="AL13" s="25">
        <f t="shared" si="11"/>
        <v>300</v>
      </c>
      <c r="AM13" s="25">
        <f t="shared" si="12"/>
        <v>605</v>
      </c>
      <c r="AN13" s="25">
        <f t="shared" si="13"/>
        <v>0</v>
      </c>
      <c r="AO13" s="25">
        <f>IF(OR('[2]Men''s Epée'!$A$3=1,AB13&gt;0),ABS(AB13),0)</f>
        <v>0</v>
      </c>
      <c r="AP13" s="25">
        <f>IF(OR('[2]Men''s Epée'!$A$3=1,AC13&gt;0),ABS(AC13),0)</f>
        <v>0</v>
      </c>
      <c r="AQ13" s="25">
        <f>IF(OR('[2]Men''s Epée'!$A$3=1,AD13&gt;0),ABS(AD13),0)</f>
        <v>0</v>
      </c>
      <c r="AR13" s="25">
        <f>IF(OR('[2]Men''s Epée'!$A$3=1,AE13&gt;0),ABS(AE13),0)</f>
        <v>0</v>
      </c>
      <c r="AT13" s="25">
        <f>IF('Men''s Epée'!AG$3=TRUE,I13,0)</f>
        <v>210</v>
      </c>
      <c r="AU13" s="25">
        <f>IF('Men''s Epée'!AH$3=TRUE,K13,0)</f>
        <v>0</v>
      </c>
      <c r="AV13" s="25">
        <f>IF('Men''s Epée'!AI$3=TRUE,M13,0)</f>
        <v>0</v>
      </c>
      <c r="AW13" s="25">
        <f>IF('Men''s Epée'!AJ$3=TRUE,O13,0)</f>
        <v>0</v>
      </c>
      <c r="AX13" s="25">
        <f>IF('[2]Men''s Epée'!$U$3=TRUE,Q13,0)</f>
        <v>0</v>
      </c>
      <c r="AY13" s="25">
        <f>IF('[2]Men''s Epée'!$V$3=TRUE,T13,0)</f>
        <v>0</v>
      </c>
      <c r="AZ13" s="25">
        <f>IF('[2]Men''s Epée'!$W$3=TRUE,W13,0)</f>
        <v>0</v>
      </c>
      <c r="BA13" s="25">
        <f t="shared" si="14"/>
        <v>0</v>
      </c>
      <c r="BB13" s="55">
        <f t="shared" si="15"/>
        <v>0</v>
      </c>
      <c r="BC13" s="55">
        <f t="shared" si="16"/>
        <v>0</v>
      </c>
      <c r="BD13" s="55">
        <f t="shared" si="17"/>
        <v>0</v>
      </c>
      <c r="BE13" s="55">
        <f t="shared" si="18"/>
        <v>0</v>
      </c>
      <c r="BF13" s="25">
        <f t="shared" si="19"/>
        <v>210</v>
      </c>
    </row>
    <row r="14" spans="1:58" ht="13.5" customHeight="1">
      <c r="A14" s="19" t="str">
        <f t="shared" si="0"/>
        <v>11</v>
      </c>
      <c r="B14" s="19">
        <f>IF(D14&gt;=CadetCutoff,"#","")</f>
      </c>
      <c r="C14" s="37" t="s">
        <v>71</v>
      </c>
      <c r="D14" s="25">
        <v>1984</v>
      </c>
      <c r="E14" s="21">
        <f>ROUND(F14+IF('[2]Men''s Epée'!$A$3=1,G14,0)+LARGE($AG14:$AR14,1)+LARGE($AG14:$AR14,2)+LARGE($AG14:$AR14,3)+LARGE($AG14:$AR14,4),0)</f>
        <v>1458</v>
      </c>
      <c r="F14" s="22"/>
      <c r="G14" s="23"/>
      <c r="H14" s="23">
        <v>15</v>
      </c>
      <c r="I14" s="24">
        <f>IF(OR('[2]Men''s Epée'!$A$3=1,'Men''s Epée'!$AG$3=TRUE),IF(OR(H14&gt;=33,ISNUMBER(H14)=FALSE),0,VLOOKUP(H14,PointTable,I$3,TRUE)),0)</f>
        <v>301</v>
      </c>
      <c r="J14" s="23">
        <v>9</v>
      </c>
      <c r="K14" s="24">
        <f>IF(OR('[2]Men''s Epée'!$A$3=1,'Men''s Epée'!$AH$3=TRUE),IF(OR(J14&gt;=33,ISNUMBER(J14)=FALSE),0,VLOOKUP(J14,PointTable,K$3,TRUE)),0)</f>
        <v>321</v>
      </c>
      <c r="L14" s="23">
        <v>8</v>
      </c>
      <c r="M14" s="24">
        <f>IF(OR('[2]Men''s Epée'!$A$3=1,'Men''s Epée'!$AI$3=TRUE),IF(OR(L14&gt;=33,ISNUMBER(L14)=FALSE),0,VLOOKUP(L14,PointTable,M$3,TRUE)),0)</f>
        <v>411</v>
      </c>
      <c r="N14" s="23">
        <v>9</v>
      </c>
      <c r="O14" s="24">
        <f>IF(OR('[2]Men''s Epée'!$A$3=1,'Men''s Epée'!$AJ$3=TRUE),IF(OR(N14&gt;=33,ISNUMBER(N14)=FALSE),0,VLOOKUP(N14,PointTable,O$3,TRUE)),0)</f>
        <v>321</v>
      </c>
      <c r="P14" s="4">
        <f>IF(ISERROR(R14),"np",R14)</f>
        <v>31</v>
      </c>
      <c r="Q14" s="5">
        <f>IF(OR('[2]Men's Epée'!$A$3=1,'[2]Men's Epée'!$U$3=TRUE),IF(OR(P14&gt;='Men''s Epée'!$A$3,ISNUMBER(P14)=FALSE),0,VLOOKUP(P14,PointTable,Q$3,TRUE)),0)</f>
        <v>285</v>
      </c>
      <c r="R14" s="4">
        <f>VLOOKUP($C14,'[2]Women''s Foil'!$C$4:$U$100,R$1-2,FALSE)</f>
        <v>31</v>
      </c>
      <c r="S14" s="4">
        <f>IF(ISERROR(U14),"np",U14)</f>
        <v>19</v>
      </c>
      <c r="T14" s="5">
        <f>IF(OR('[2]Men's Epée'!$A$3=1,'[2]Men's Epée'!$V$3=TRUE),IF(OR(S14&gt;='Men''s Epée'!$A$3,ISNUMBER(S14)=FALSE),0,VLOOKUP(S14,PointTable,T$3,TRUE)),0)</f>
        <v>405</v>
      </c>
      <c r="U14" s="4">
        <f>VLOOKUP($C14,'[2]Women''s Foil'!$C$4:$U$100,U$1-2,FALSE)</f>
        <v>19</v>
      </c>
      <c r="V14" s="4" t="str">
        <f>IF(ISERROR(X14),"np",X14)</f>
        <v>np</v>
      </c>
      <c r="W14" s="5">
        <f>IF(OR('[2]Men's Epée'!$A$3=1,'[2]Men's Epée'!$W$3=TRUE),IF(OR(V14&gt;='Men''s Epée'!$A$3,ISNUMBER(V14)=FALSE),0,VLOOKUP(V14,PointTable,W$3,TRUE)),0)</f>
        <v>0</v>
      </c>
      <c r="X14" s="4" t="str">
        <f>VLOOKUP($C14,'[2]Women''s Foil'!$C$4:$U$100,X$1-2,FALSE)</f>
        <v>np</v>
      </c>
      <c r="Y14" s="4" t="str">
        <f>IF(ISERROR(AA14),"np",AA14)</f>
        <v>np</v>
      </c>
      <c r="Z14" s="5">
        <f>IF(OR(Y14&gt;='Men''s Epée'!$A$3,ISNUMBER(Y14)=FALSE),0,VLOOKUP(Y14,PointTable,Z$3,TRUE))</f>
        <v>0</v>
      </c>
      <c r="AA14" s="4" t="str">
        <f>VLOOKUP($C14,'[2]Women''s Foil'!$C$4:$U$100,AA$1-2,FALSE)</f>
        <v>np</v>
      </c>
      <c r="AB14" s="52"/>
      <c r="AE14" s="54"/>
      <c r="AG14" s="25">
        <f t="shared" si="6"/>
        <v>301</v>
      </c>
      <c r="AH14" s="25">
        <f t="shared" si="7"/>
        <v>321</v>
      </c>
      <c r="AI14" s="25">
        <f t="shared" si="8"/>
        <v>411</v>
      </c>
      <c r="AJ14" s="25">
        <f t="shared" si="9"/>
        <v>321</v>
      </c>
      <c r="AK14" s="25">
        <f t="shared" si="10"/>
        <v>285</v>
      </c>
      <c r="AL14" s="25">
        <f t="shared" si="11"/>
        <v>405</v>
      </c>
      <c r="AM14" s="25">
        <f t="shared" si="12"/>
        <v>0</v>
      </c>
      <c r="AN14" s="25">
        <f t="shared" si="13"/>
        <v>0</v>
      </c>
      <c r="AO14" s="25">
        <f>IF(OR('[2]Men''s Epée'!$A$3=1,AB14&gt;0),ABS(AB14),0)</f>
        <v>0</v>
      </c>
      <c r="AP14" s="25">
        <f>IF(OR('[2]Men''s Epée'!$A$3=1,AC14&gt;0),ABS(AC14),0)</f>
        <v>0</v>
      </c>
      <c r="AQ14" s="25">
        <f>IF(OR('[2]Men''s Epée'!$A$3=1,AD14&gt;0),ABS(AD14),0)</f>
        <v>0</v>
      </c>
      <c r="AR14" s="25">
        <f>IF(OR('[2]Men''s Epée'!$A$3=1,AE14&gt;0),ABS(AE14),0)</f>
        <v>0</v>
      </c>
      <c r="AT14" s="25">
        <f>IF('Men''s Epée'!AG$3=TRUE,I14,0)</f>
        <v>301</v>
      </c>
      <c r="AU14" s="25">
        <f>IF('Men''s Epée'!AH$3=TRUE,K14,0)</f>
        <v>0</v>
      </c>
      <c r="AV14" s="25">
        <f>IF('Men''s Epée'!AI$3=TRUE,M14,0)</f>
        <v>0</v>
      </c>
      <c r="AW14" s="25">
        <f>IF('Men''s Epée'!AJ$3=TRUE,O14,0)</f>
        <v>0</v>
      </c>
      <c r="AX14" s="25">
        <f>IF('[2]Men''s Epée'!$U$3=TRUE,Q14,0)</f>
        <v>0</v>
      </c>
      <c r="AY14" s="25">
        <f>IF('[2]Men''s Epée'!$V$3=TRUE,T14,0)</f>
        <v>0</v>
      </c>
      <c r="AZ14" s="25">
        <f>IF('[2]Men''s Epée'!$W$3=TRUE,W14,0)</f>
        <v>0</v>
      </c>
      <c r="BA14" s="25">
        <f t="shared" si="14"/>
        <v>0</v>
      </c>
      <c r="BB14" s="55">
        <f t="shared" si="15"/>
        <v>0</v>
      </c>
      <c r="BC14" s="55">
        <f t="shared" si="16"/>
        <v>0</v>
      </c>
      <c r="BD14" s="55">
        <f t="shared" si="17"/>
        <v>0</v>
      </c>
      <c r="BE14" s="55">
        <f t="shared" si="18"/>
        <v>0</v>
      </c>
      <c r="BF14" s="25">
        <f t="shared" si="19"/>
        <v>301</v>
      </c>
    </row>
    <row r="15" spans="1:58" ht="13.5" customHeight="1">
      <c r="A15" s="19" t="str">
        <f t="shared" si="0"/>
        <v>12</v>
      </c>
      <c r="B15" s="19">
        <f t="shared" si="1"/>
      </c>
      <c r="C15" s="37" t="s">
        <v>52</v>
      </c>
      <c r="D15" s="25">
        <v>1983</v>
      </c>
      <c r="E15" s="21">
        <f>ROUND(F15+IF('[2]Men''s Epée'!$A$3=1,G15,0)+LARGE($AG15:$AR15,1)+LARGE($AG15:$AR15,2)+LARGE($AG15:$AR15,3)+LARGE($AG15:$AR15,4),0)</f>
        <v>1247</v>
      </c>
      <c r="F15" s="22"/>
      <c r="G15" s="23"/>
      <c r="H15" s="23" t="s">
        <v>8</v>
      </c>
      <c r="I15" s="24">
        <f>IF(OR('[2]Men''s Epée'!$A$3=1,'Men''s Epée'!$AG$3=TRUE),IF(OR(H15&gt;=33,ISNUMBER(H15)=FALSE),0,VLOOKUP(H15,PointTable,I$3,TRUE)),0)</f>
        <v>0</v>
      </c>
      <c r="J15" s="23">
        <v>17</v>
      </c>
      <c r="K15" s="24">
        <f>IF(OR('[2]Men''s Epée'!$A$3=1,'Men''s Epée'!$AH$3=TRUE),IF(OR(J15&gt;=33,ISNUMBER(J15)=FALSE),0,VLOOKUP(J15,PointTable,K$3,TRUE)),0)</f>
        <v>210</v>
      </c>
      <c r="L15" s="23">
        <v>13</v>
      </c>
      <c r="M15" s="24">
        <f>IF(OR('[2]Men''s Epée'!$A$3=1,'Men''s Epée'!$AI$3=TRUE),IF(OR(L15&gt;=33,ISNUMBER(L15)=FALSE),0,VLOOKUP(L15,PointTable,M$3,TRUE)),0)</f>
        <v>303</v>
      </c>
      <c r="N15" s="23">
        <v>7</v>
      </c>
      <c r="O15" s="24">
        <f>IF(OR('[2]Men''s Epée'!$A$3=1,'Men''s Epée'!$AJ$3=TRUE),IF(OR(N15&gt;=33,ISNUMBER(N15)=FALSE),0,VLOOKUP(N15,PointTable,O$3,TRUE)),0)</f>
        <v>414</v>
      </c>
      <c r="P15" s="4">
        <f t="shared" si="2"/>
        <v>26</v>
      </c>
      <c r="Q15" s="5">
        <f>IF(OR('[2]Men's Epée'!$A$3=1,'[2]Men's Epée'!$U$3=TRUE),IF(OR(P15&gt;='Men''s Epée'!$A$3,ISNUMBER(P15)=FALSE),0,VLOOKUP(P15,PointTable,Q$3,TRUE)),0)</f>
        <v>310</v>
      </c>
      <c r="R15" s="4">
        <f>VLOOKUP($C15,'[2]Women''s Foil'!$C$4:$U$100,R$1-2,FALSE)</f>
        <v>26</v>
      </c>
      <c r="S15" s="4">
        <f t="shared" si="3"/>
        <v>44</v>
      </c>
      <c r="T15" s="5">
        <f>IF(OR('[2]Men's Epée'!$A$3=1,'[2]Men's Epée'!$V$3=TRUE),IF(OR(S15&gt;='Men''s Epée'!$A$3,ISNUMBER(S15)=FALSE),0,VLOOKUP(S15,PointTable,T$3,TRUE)),0)</f>
        <v>220</v>
      </c>
      <c r="U15" s="4">
        <f>VLOOKUP($C15,'[2]Women''s Foil'!$C$4:$U$100,U$1-2,FALSE)</f>
        <v>44</v>
      </c>
      <c r="V15" s="4" t="str">
        <f t="shared" si="4"/>
        <v>np</v>
      </c>
      <c r="W15" s="5">
        <f>IF(OR('[2]Men's Epée'!$A$3=1,'[2]Men's Epée'!$W$3=TRUE),IF(OR(V15&gt;='Men''s Epée'!$A$3,ISNUMBER(V15)=FALSE),0,VLOOKUP(V15,PointTable,W$3,TRUE)),0)</f>
        <v>0</v>
      </c>
      <c r="X15" s="4" t="str">
        <f>VLOOKUP($C15,'[2]Women''s Foil'!$C$4:$U$100,X$1-2,FALSE)</f>
        <v>np</v>
      </c>
      <c r="Y15" s="4" t="str">
        <f t="shared" si="5"/>
        <v>np</v>
      </c>
      <c r="Z15" s="5">
        <f>IF(OR(Y15&gt;='Men''s Epée'!$A$3,ISNUMBER(Y15)=FALSE),0,VLOOKUP(Y15,PointTable,Z$3,TRUE))</f>
        <v>0</v>
      </c>
      <c r="AA15" s="4" t="str">
        <f>VLOOKUP($C15,'[2]Women''s Foil'!$C$4:$U$100,AA$1-2,FALSE)</f>
        <v>np</v>
      </c>
      <c r="AB15" s="52"/>
      <c r="AE15" s="54"/>
      <c r="AG15" s="25">
        <f t="shared" si="6"/>
        <v>0</v>
      </c>
      <c r="AH15" s="25">
        <f t="shared" si="7"/>
        <v>210</v>
      </c>
      <c r="AI15" s="25">
        <f t="shared" si="8"/>
        <v>303</v>
      </c>
      <c r="AJ15" s="25">
        <f t="shared" si="9"/>
        <v>414</v>
      </c>
      <c r="AK15" s="25">
        <f t="shared" si="10"/>
        <v>310</v>
      </c>
      <c r="AL15" s="25">
        <f t="shared" si="11"/>
        <v>220</v>
      </c>
      <c r="AM15" s="25">
        <f t="shared" si="12"/>
        <v>0</v>
      </c>
      <c r="AN15" s="25">
        <f t="shared" si="13"/>
        <v>0</v>
      </c>
      <c r="AO15" s="25">
        <f>IF(OR('[2]Men''s Epée'!$A$3=1,AB15&gt;0),ABS(AB15),0)</f>
        <v>0</v>
      </c>
      <c r="AP15" s="25">
        <f>IF(OR('[2]Men''s Epée'!$A$3=1,AC15&gt;0),ABS(AC15),0)</f>
        <v>0</v>
      </c>
      <c r="AQ15" s="25">
        <f>IF(OR('[2]Men''s Epée'!$A$3=1,AD15&gt;0),ABS(AD15),0)</f>
        <v>0</v>
      </c>
      <c r="AR15" s="25">
        <f>IF(OR('[2]Men''s Epée'!$A$3=1,AE15&gt;0),ABS(AE15),0)</f>
        <v>0</v>
      </c>
      <c r="AT15" s="25">
        <f>IF('Men''s Epée'!AG$3=TRUE,I15,0)</f>
        <v>0</v>
      </c>
      <c r="AU15" s="25">
        <f>IF('Men''s Epée'!AH$3=TRUE,K15,0)</f>
        <v>0</v>
      </c>
      <c r="AV15" s="25">
        <f>IF('Men''s Epée'!AI$3=TRUE,M15,0)</f>
        <v>0</v>
      </c>
      <c r="AW15" s="25">
        <f>IF('Men''s Epée'!AJ$3=TRUE,O15,0)</f>
        <v>0</v>
      </c>
      <c r="AX15" s="25">
        <f>IF('[2]Men''s Epée'!$U$3=TRUE,Q15,0)</f>
        <v>0</v>
      </c>
      <c r="AY15" s="25">
        <f>IF('[2]Men''s Epée'!$V$3=TRUE,T15,0)</f>
        <v>0</v>
      </c>
      <c r="AZ15" s="25">
        <f>IF('[2]Men''s Epée'!$W$3=TRUE,W15,0)</f>
        <v>0</v>
      </c>
      <c r="BA15" s="25">
        <f t="shared" si="14"/>
        <v>0</v>
      </c>
      <c r="BB15" s="55">
        <f t="shared" si="15"/>
        <v>0</v>
      </c>
      <c r="BC15" s="55">
        <f t="shared" si="16"/>
        <v>0</v>
      </c>
      <c r="BD15" s="55">
        <f t="shared" si="17"/>
        <v>0</v>
      </c>
      <c r="BE15" s="55">
        <f t="shared" si="18"/>
        <v>0</v>
      </c>
      <c r="BF15" s="25">
        <f t="shared" si="19"/>
        <v>0</v>
      </c>
    </row>
    <row r="16" spans="1:58" ht="13.5" customHeight="1">
      <c r="A16" s="19" t="str">
        <f t="shared" si="0"/>
        <v>13</v>
      </c>
      <c r="B16" s="19">
        <f t="shared" si="1"/>
      </c>
      <c r="C16" s="37" t="s">
        <v>41</v>
      </c>
      <c r="D16" s="25">
        <v>1982</v>
      </c>
      <c r="E16" s="21">
        <f>ROUND(F16+IF('[2]Men''s Epée'!$A$3=1,G16,0)+LARGE($AG16:$AR16,1)+LARGE($AG16:$AR16,2)+LARGE($AG16:$AR16,3)+LARGE($AG16:$AR16,4),0)</f>
        <v>941</v>
      </c>
      <c r="F16" s="22"/>
      <c r="G16" s="23"/>
      <c r="H16" s="23" t="s">
        <v>8</v>
      </c>
      <c r="I16" s="24">
        <f>IF(OR('[2]Men''s Epée'!$A$3=1,'Men''s Epée'!$AG$3=TRUE),IF(OR(H16&gt;=33,ISNUMBER(H16)=FALSE),0,VLOOKUP(H16,PointTable,I$3,TRUE)),0)</f>
        <v>0</v>
      </c>
      <c r="J16" s="23" t="s">
        <v>8</v>
      </c>
      <c r="K16" s="24">
        <f>IF(OR('[2]Men''s Epée'!$A$3=1,'Men''s Epée'!$AH$3=TRUE),IF(OR(J16&gt;=33,ISNUMBER(J16)=FALSE),0,VLOOKUP(J16,PointTable,K$3,TRUE)),0)</f>
        <v>0</v>
      </c>
      <c r="L16" s="23">
        <v>9</v>
      </c>
      <c r="M16" s="24">
        <f>IF(OR('[2]Men''s Epée'!$A$3=1,'Men''s Epée'!$AI$3=TRUE),IF(OR(L16&gt;=33,ISNUMBER(L16)=FALSE),0,VLOOKUP(L16,PointTable,M$3,TRUE)),0)</f>
        <v>321</v>
      </c>
      <c r="N16" s="23" t="s">
        <v>8</v>
      </c>
      <c r="O16" s="24">
        <f>IF(OR('[2]Men''s Epée'!$A$3=1,'Men''s Epée'!$AJ$3=TRUE),IF(OR(N16&gt;=33,ISNUMBER(N16)=FALSE),0,VLOOKUP(N16,PointTable,O$3,TRUE)),0)</f>
        <v>0</v>
      </c>
      <c r="P16" s="4" t="str">
        <f t="shared" si="2"/>
        <v>np</v>
      </c>
      <c r="Q16" s="5">
        <f>IF(OR('[2]Men's Epée'!$A$3=1,'[2]Men's Epée'!$U$3=TRUE),IF(OR(P16&gt;='Men''s Epée'!$A$3,ISNUMBER(P16)=FALSE),0,VLOOKUP(P16,PointTable,Q$3,TRUE)),0)</f>
        <v>0</v>
      </c>
      <c r="R16" s="4" t="str">
        <f>VLOOKUP($C16,'[2]Women''s Foil'!$C$4:$U$100,R$1-2,FALSE)</f>
        <v>np</v>
      </c>
      <c r="S16" s="4">
        <f t="shared" si="3"/>
        <v>9</v>
      </c>
      <c r="T16" s="5">
        <f>IF(OR('[2]Men's Epée'!$A$3=1,'[2]Men's Epée'!$V$3=TRUE),IF(OR(S16&gt;='Men''s Epée'!$A$3,ISNUMBER(S16)=FALSE),0,VLOOKUP(S16,PointTable,T$3,TRUE)),0)</f>
        <v>620</v>
      </c>
      <c r="U16" s="4">
        <f>VLOOKUP($C16,'[2]Women''s Foil'!$C$4:$U$100,U$1-2,FALSE)</f>
        <v>9</v>
      </c>
      <c r="V16" s="4" t="str">
        <f t="shared" si="4"/>
        <v>np</v>
      </c>
      <c r="W16" s="5">
        <f>IF(OR('[2]Men's Epée'!$A$3=1,'[2]Men's Epée'!$W$3=TRUE),IF(OR(V16&gt;='Men''s Epée'!$A$3,ISNUMBER(V16)=FALSE),0,VLOOKUP(V16,PointTable,W$3,TRUE)),0)</f>
        <v>0</v>
      </c>
      <c r="X16" s="4" t="str">
        <f>VLOOKUP($C16,'[2]Women''s Foil'!$C$4:$U$100,X$1-2,FALSE)</f>
        <v>np</v>
      </c>
      <c r="Y16" s="4" t="str">
        <f t="shared" si="5"/>
        <v>np</v>
      </c>
      <c r="Z16" s="5">
        <f>IF(OR(Y16&gt;='Men''s Epée'!$A$3,ISNUMBER(Y16)=FALSE),0,VLOOKUP(Y16,PointTable,Z$3,TRUE))</f>
        <v>0</v>
      </c>
      <c r="AA16" s="4" t="str">
        <f>VLOOKUP($C16,'[2]Women''s Foil'!$C$4:$U$100,AA$1-2,FALSE)</f>
        <v>np</v>
      </c>
      <c r="AB16" s="52"/>
      <c r="AE16" s="54"/>
      <c r="AG16" s="25">
        <f t="shared" si="6"/>
        <v>0</v>
      </c>
      <c r="AH16" s="25">
        <f t="shared" si="7"/>
        <v>0</v>
      </c>
      <c r="AI16" s="25">
        <f t="shared" si="8"/>
        <v>321</v>
      </c>
      <c r="AJ16" s="25">
        <f t="shared" si="9"/>
        <v>0</v>
      </c>
      <c r="AK16" s="25">
        <f t="shared" si="10"/>
        <v>0</v>
      </c>
      <c r="AL16" s="25">
        <f t="shared" si="11"/>
        <v>620</v>
      </c>
      <c r="AM16" s="25">
        <f t="shared" si="12"/>
        <v>0</v>
      </c>
      <c r="AN16" s="25">
        <f t="shared" si="13"/>
        <v>0</v>
      </c>
      <c r="AO16" s="25">
        <f>IF(OR('[2]Men''s Epée'!$A$3=1,AB16&gt;0),ABS(AB16),0)</f>
        <v>0</v>
      </c>
      <c r="AP16" s="25">
        <f>IF(OR('[2]Men''s Epée'!$A$3=1,AC16&gt;0),ABS(AC16),0)</f>
        <v>0</v>
      </c>
      <c r="AQ16" s="25">
        <f>IF(OR('[2]Men''s Epée'!$A$3=1,AD16&gt;0),ABS(AD16),0)</f>
        <v>0</v>
      </c>
      <c r="AR16" s="25">
        <f>IF(OR('[2]Men''s Epée'!$A$3=1,AE16&gt;0),ABS(AE16),0)</f>
        <v>0</v>
      </c>
      <c r="AT16" s="25">
        <f>IF('Men''s Epée'!AG$3=TRUE,I16,0)</f>
        <v>0</v>
      </c>
      <c r="AU16" s="25">
        <f>IF('Men''s Epée'!AH$3=TRUE,K16,0)</f>
        <v>0</v>
      </c>
      <c r="AV16" s="25">
        <f>IF('Men''s Epée'!AI$3=TRUE,M16,0)</f>
        <v>0</v>
      </c>
      <c r="AW16" s="25">
        <f>IF('Men''s Epée'!AJ$3=TRUE,O16,0)</f>
        <v>0</v>
      </c>
      <c r="AX16" s="25">
        <f>IF('[2]Men''s Epée'!$U$3=TRUE,Q16,0)</f>
        <v>0</v>
      </c>
      <c r="AY16" s="25">
        <f>IF('[2]Men''s Epée'!$V$3=TRUE,T16,0)</f>
        <v>0</v>
      </c>
      <c r="AZ16" s="25">
        <f>IF('[2]Men''s Epée'!$W$3=TRUE,W16,0)</f>
        <v>0</v>
      </c>
      <c r="BA16" s="25">
        <f t="shared" si="14"/>
        <v>0</v>
      </c>
      <c r="BB16" s="55">
        <f t="shared" si="15"/>
        <v>0</v>
      </c>
      <c r="BC16" s="55">
        <f t="shared" si="16"/>
        <v>0</v>
      </c>
      <c r="BD16" s="55">
        <f t="shared" si="17"/>
        <v>0</v>
      </c>
      <c r="BE16" s="55">
        <f t="shared" si="18"/>
        <v>0</v>
      </c>
      <c r="BF16" s="25">
        <f t="shared" si="19"/>
        <v>0</v>
      </c>
    </row>
    <row r="17" spans="1:58" ht="13.5" customHeight="1">
      <c r="A17" s="19" t="str">
        <f t="shared" si="0"/>
        <v>14</v>
      </c>
      <c r="B17" s="19">
        <f t="shared" si="1"/>
      </c>
      <c r="C17" s="37" t="s">
        <v>85</v>
      </c>
      <c r="D17" s="25">
        <v>1983</v>
      </c>
      <c r="E17" s="21">
        <f>ROUND(F17+IF('[2]Men''s Epée'!$A$3=1,G17,0)+LARGE($AG17:$AR17,1)+LARGE($AG17:$AR17,2)+LARGE($AG17:$AR17,3)+LARGE($AG17:$AR17,4),0)</f>
        <v>926</v>
      </c>
      <c r="F17" s="22"/>
      <c r="G17" s="23"/>
      <c r="H17" s="23">
        <v>11</v>
      </c>
      <c r="I17" s="24">
        <f>IF(OR('[2]Men''s Epée'!$A$3=1,'Men''s Epée'!$AG$3=TRUE),IF(OR(H17&gt;=33,ISNUMBER(H17)=FALSE),0,VLOOKUP(H17,PointTable,I$3,TRUE)),0)</f>
        <v>319</v>
      </c>
      <c r="J17" s="23">
        <v>14</v>
      </c>
      <c r="K17" s="24">
        <f>IF(OR('[2]Men''s Epée'!$A$3=1,'Men''s Epée'!$AH$3=TRUE),IF(OR(J17&gt;=33,ISNUMBER(J17)=FALSE),0,VLOOKUP(J17,PointTable,K$3,TRUE)),0)</f>
        <v>302</v>
      </c>
      <c r="L17" s="23" t="s">
        <v>8</v>
      </c>
      <c r="M17" s="24">
        <f>IF(OR('[2]Men''s Epée'!$A$3=1,'Men''s Epée'!$AI$3=TRUE),IF(OR(L17&gt;=33,ISNUMBER(L17)=FALSE),0,VLOOKUP(L17,PointTable,M$3,TRUE)),0)</f>
        <v>0</v>
      </c>
      <c r="N17" s="23" t="s">
        <v>8</v>
      </c>
      <c r="O17" s="24">
        <f>IF(OR('[2]Men''s Epée'!$A$3=1,'Men''s Epée'!$AJ$3=TRUE),IF(OR(N17&gt;=33,ISNUMBER(N17)=FALSE),0,VLOOKUP(N17,PointTable,O$3,TRUE)),0)</f>
        <v>0</v>
      </c>
      <c r="P17" s="4">
        <f t="shared" si="2"/>
        <v>27</v>
      </c>
      <c r="Q17" s="5">
        <f>IF(OR('[2]Men's Epée'!$A$3=1,'[2]Men's Epée'!$U$3=TRUE),IF(OR(P17&gt;='Men''s Epée'!$A$3,ISNUMBER(P17)=FALSE),0,VLOOKUP(P17,PointTable,Q$3,TRUE)),0)</f>
        <v>305</v>
      </c>
      <c r="R17" s="4">
        <f>VLOOKUP($C17,'[2]Women''s Foil'!$C$4:$U$100,R$1-2,FALSE)</f>
        <v>27</v>
      </c>
      <c r="S17" s="4" t="str">
        <f t="shared" si="3"/>
        <v>np</v>
      </c>
      <c r="T17" s="5">
        <f>IF(OR('[2]Men's Epée'!$A$3=1,'[2]Men's Epée'!$V$3=TRUE),IF(OR(S17&gt;='Men''s Epée'!$A$3,ISNUMBER(S17)=FALSE),0,VLOOKUP(S17,PointTable,T$3,TRUE)),0)</f>
        <v>0</v>
      </c>
      <c r="U17" s="4" t="str">
        <f>VLOOKUP($C17,'[2]Women''s Foil'!$C$4:$U$100,U$1-2,FALSE)</f>
        <v>np</v>
      </c>
      <c r="V17" s="4" t="str">
        <f t="shared" si="4"/>
        <v>np</v>
      </c>
      <c r="W17" s="5">
        <f>IF(OR('[2]Men's Epée'!$A$3=1,'[2]Men's Epée'!$W$3=TRUE),IF(OR(V17&gt;='Men''s Epée'!$A$3,ISNUMBER(V17)=FALSE),0,VLOOKUP(V17,PointTable,W$3,TRUE)),0)</f>
        <v>0</v>
      </c>
      <c r="X17" s="4" t="str">
        <f>VLOOKUP($C17,'[2]Women''s Foil'!$C$4:$U$100,X$1-2,FALSE)</f>
        <v>np</v>
      </c>
      <c r="Y17" s="4" t="str">
        <f t="shared" si="5"/>
        <v>np</v>
      </c>
      <c r="Z17" s="5">
        <f>IF(OR(Y17&gt;='Men''s Epée'!$A$3,ISNUMBER(Y17)=FALSE),0,VLOOKUP(Y17,PointTable,Z$3,TRUE))</f>
        <v>0</v>
      </c>
      <c r="AA17" s="4" t="str">
        <f>VLOOKUP($C17,'[2]Women''s Foil'!$C$4:$U$100,AA$1-2,FALSE)</f>
        <v>np</v>
      </c>
      <c r="AB17" s="52"/>
      <c r="AE17" s="54"/>
      <c r="AG17" s="25">
        <f t="shared" si="6"/>
        <v>319</v>
      </c>
      <c r="AH17" s="25">
        <f t="shared" si="7"/>
        <v>302</v>
      </c>
      <c r="AI17" s="25">
        <f t="shared" si="8"/>
        <v>0</v>
      </c>
      <c r="AJ17" s="25">
        <f t="shared" si="9"/>
        <v>0</v>
      </c>
      <c r="AK17" s="25">
        <f t="shared" si="10"/>
        <v>305</v>
      </c>
      <c r="AL17" s="25">
        <f t="shared" si="11"/>
        <v>0</v>
      </c>
      <c r="AM17" s="25">
        <f t="shared" si="12"/>
        <v>0</v>
      </c>
      <c r="AN17" s="25">
        <f t="shared" si="13"/>
        <v>0</v>
      </c>
      <c r="AO17" s="25">
        <f>IF(OR('[2]Men''s Epée'!$A$3=1,AB17&gt;0),ABS(AB17),0)</f>
        <v>0</v>
      </c>
      <c r="AP17" s="25">
        <f>IF(OR('[2]Men''s Epée'!$A$3=1,AC17&gt;0),ABS(AC17),0)</f>
        <v>0</v>
      </c>
      <c r="AQ17" s="25">
        <f>IF(OR('[2]Men''s Epée'!$A$3=1,AD17&gt;0),ABS(AD17),0)</f>
        <v>0</v>
      </c>
      <c r="AR17" s="25">
        <f>IF(OR('[2]Men''s Epée'!$A$3=1,AE17&gt;0),ABS(AE17),0)</f>
        <v>0</v>
      </c>
      <c r="AT17" s="25">
        <f>IF('Men''s Epée'!AG$3=TRUE,I17,0)</f>
        <v>319</v>
      </c>
      <c r="AU17" s="25">
        <f>IF('Men''s Epée'!AH$3=TRUE,K17,0)</f>
        <v>0</v>
      </c>
      <c r="AV17" s="25">
        <f>IF('Men''s Epée'!AI$3=TRUE,M17,0)</f>
        <v>0</v>
      </c>
      <c r="AW17" s="25">
        <f>IF('Men''s Epée'!AJ$3=TRUE,O17,0)</f>
        <v>0</v>
      </c>
      <c r="AX17" s="25">
        <f>IF('[2]Men''s Epée'!$U$3=TRUE,Q17,0)</f>
        <v>0</v>
      </c>
      <c r="AY17" s="25">
        <f>IF('[2]Men''s Epée'!$V$3=TRUE,T17,0)</f>
        <v>0</v>
      </c>
      <c r="AZ17" s="25">
        <f>IF('[2]Men''s Epée'!$W$3=TRUE,W17,0)</f>
        <v>0</v>
      </c>
      <c r="BA17" s="25">
        <f t="shared" si="14"/>
        <v>0</v>
      </c>
      <c r="BB17" s="55">
        <f t="shared" si="15"/>
        <v>0</v>
      </c>
      <c r="BC17" s="55">
        <f t="shared" si="16"/>
        <v>0</v>
      </c>
      <c r="BD17" s="55">
        <f t="shared" si="17"/>
        <v>0</v>
      </c>
      <c r="BE17" s="55">
        <f t="shared" si="18"/>
        <v>0</v>
      </c>
      <c r="BF17" s="25">
        <f t="shared" si="19"/>
        <v>319</v>
      </c>
    </row>
    <row r="18" spans="1:58" ht="13.5" customHeight="1">
      <c r="A18" s="19" t="str">
        <f t="shared" si="0"/>
        <v>15</v>
      </c>
      <c r="B18" s="19">
        <f t="shared" si="1"/>
      </c>
      <c r="C18" s="35" t="s">
        <v>144</v>
      </c>
      <c r="D18" s="20">
        <v>1984</v>
      </c>
      <c r="E18" s="21">
        <f>ROUND(F18+IF('[2]Men''s Epée'!$A$3=1,G18,0)+LARGE($AG18:$AR18,1)+LARGE($AG18:$AR18,2)+LARGE($AG18:$AR18,3)+LARGE($AG18:$AR18,4),0)</f>
        <v>910</v>
      </c>
      <c r="F18" s="22"/>
      <c r="G18" s="23"/>
      <c r="H18" s="23">
        <v>27</v>
      </c>
      <c r="I18" s="24">
        <f>IF(OR('[2]Men''s Epée'!$A$3=1,'Men''s Epée'!$AG$3=TRUE),IF(OR(H18&gt;=33,ISNUMBER(H18)=FALSE),0,VLOOKUP(H18,PointTable,I$3,TRUE)),0)</f>
        <v>170</v>
      </c>
      <c r="J18" s="23">
        <v>28</v>
      </c>
      <c r="K18" s="24">
        <f>IF(OR('[2]Men''s Epée'!$A$3=1,'Men''s Epée'!$AH$3=TRUE),IF(OR(J18&gt;=33,ISNUMBER(J18)=FALSE),0,VLOOKUP(J18,PointTable,K$3,TRUE)),0)</f>
        <v>169</v>
      </c>
      <c r="L18" s="23">
        <v>22</v>
      </c>
      <c r="M18" s="24">
        <f>IF(OR('[2]Men''s Epée'!$A$3=1,'Men''s Epée'!$AI$3=TRUE),IF(OR(L18&gt;=33,ISNUMBER(L18)=FALSE),0,VLOOKUP(L18,PointTable,M$3,TRUE)),0)</f>
        <v>205</v>
      </c>
      <c r="N18" s="23">
        <v>16</v>
      </c>
      <c r="O18" s="24">
        <f>IF(OR('[2]Men''s Epée'!$A$3=1,'Men''s Epée'!$AJ$3=TRUE),IF(OR(N18&gt;=33,ISNUMBER(N18)=FALSE),0,VLOOKUP(N18,PointTable,O$3,TRUE)),0)</f>
        <v>300</v>
      </c>
      <c r="P18" s="4" t="str">
        <f t="shared" si="2"/>
        <v>np</v>
      </c>
      <c r="Q18" s="5">
        <f>IF(OR('[2]Men's Epée'!$A$3=1,'[2]Men's Epée'!$U$3=TRUE),IF(OR(P18&gt;='Men''s Epée'!$A$3,ISNUMBER(P18)=FALSE),0,VLOOKUP(P18,PointTable,Q$3,TRUE)),0)</f>
        <v>0</v>
      </c>
      <c r="R18" s="4" t="str">
        <f>VLOOKUP($C18,'[2]Women''s Foil'!$C$4:$U$100,R$1-2,FALSE)</f>
        <v>np</v>
      </c>
      <c r="S18" s="4">
        <f t="shared" si="3"/>
        <v>41</v>
      </c>
      <c r="T18" s="5">
        <f>IF(OR('[2]Men's Epée'!$A$3=1,'[2]Men's Epée'!$V$3=TRUE),IF(OR(S18&gt;='Men''s Epée'!$A$3,ISNUMBER(S18)=FALSE),0,VLOOKUP(S18,PointTable,T$3,TRUE)),0)</f>
        <v>235</v>
      </c>
      <c r="U18" s="4">
        <f>VLOOKUP($C18,'[2]Women''s Foil'!$C$4:$U$100,U$1-2,FALSE)</f>
        <v>41</v>
      </c>
      <c r="V18" s="4" t="str">
        <f t="shared" si="4"/>
        <v>np</v>
      </c>
      <c r="W18" s="5">
        <f>IF(OR('[2]Men's Epée'!$A$3=1,'[2]Men's Epée'!$W$3=TRUE),IF(OR(V18&gt;='Men''s Epée'!$A$3,ISNUMBER(V18)=FALSE),0,VLOOKUP(V18,PointTable,W$3,TRUE)),0)</f>
        <v>0</v>
      </c>
      <c r="X18" s="4" t="str">
        <f>VLOOKUP($C18,'[2]Women''s Foil'!$C$4:$U$100,X$1-2,FALSE)</f>
        <v>np</v>
      </c>
      <c r="Y18" s="4" t="str">
        <f t="shared" si="5"/>
        <v>np</v>
      </c>
      <c r="Z18" s="5">
        <f>IF(OR(Y18&gt;='Men''s Epée'!$A$3,ISNUMBER(Y18)=FALSE),0,VLOOKUP(Y18,PointTable,Z$3,TRUE))</f>
        <v>0</v>
      </c>
      <c r="AA18" s="4" t="str">
        <f>VLOOKUP($C18,'[2]Women''s Foil'!$C$4:$U$100,AA$1-2,FALSE)</f>
        <v>np</v>
      </c>
      <c r="AB18" s="52"/>
      <c r="AE18" s="54"/>
      <c r="AG18" s="25">
        <f>I18</f>
        <v>170</v>
      </c>
      <c r="AH18" s="25">
        <f>K18</f>
        <v>169</v>
      </c>
      <c r="AI18" s="25">
        <f>M18</f>
        <v>205</v>
      </c>
      <c r="AJ18" s="25">
        <f>O18</f>
        <v>300</v>
      </c>
      <c r="AK18" s="25">
        <f>Q18</f>
        <v>0</v>
      </c>
      <c r="AL18" s="25">
        <f>T18</f>
        <v>235</v>
      </c>
      <c r="AM18" s="25">
        <f>W18</f>
        <v>0</v>
      </c>
      <c r="AN18" s="25">
        <f>Z18</f>
        <v>0</v>
      </c>
      <c r="AO18" s="25">
        <f>IF(OR('[2]Men''s Epée'!$A$3=1,AB18&gt;0),ABS(AB18),0)</f>
        <v>0</v>
      </c>
      <c r="AP18" s="25">
        <f>IF(OR('[2]Men''s Epée'!$A$3=1,AC18&gt;0),ABS(AC18),0)</f>
        <v>0</v>
      </c>
      <c r="AQ18" s="25">
        <f>IF(OR('[2]Men''s Epée'!$A$3=1,AD18&gt;0),ABS(AD18),0)</f>
        <v>0</v>
      </c>
      <c r="AR18" s="25">
        <f>IF(OR('[2]Men''s Epée'!$A$3=1,AE18&gt;0),ABS(AE18),0)</f>
        <v>0</v>
      </c>
      <c r="AT18" s="25">
        <f>IF('Men''s Epée'!AG$3=TRUE,I18,0)</f>
        <v>170</v>
      </c>
      <c r="AU18" s="25">
        <f>IF('Men''s Epée'!AH$3=TRUE,K18,0)</f>
        <v>0</v>
      </c>
      <c r="AV18" s="25">
        <f>IF('Men''s Epée'!AI$3=TRUE,M18,0)</f>
        <v>0</v>
      </c>
      <c r="AW18" s="25">
        <f>IF('Men''s Epée'!AJ$3=TRUE,O18,0)</f>
        <v>0</v>
      </c>
      <c r="AX18" s="25">
        <f>IF('[2]Men''s Epée'!$U$3=TRUE,Q18,0)</f>
        <v>0</v>
      </c>
      <c r="AY18" s="25">
        <f>IF('[2]Men''s Epée'!$V$3=TRUE,T18,0)</f>
        <v>0</v>
      </c>
      <c r="AZ18" s="25">
        <f>IF('[2]Men''s Epée'!$W$3=TRUE,W18,0)</f>
        <v>0</v>
      </c>
      <c r="BA18" s="25">
        <f>Z18</f>
        <v>0</v>
      </c>
      <c r="BB18" s="55">
        <f>MAX(AB18,0)</f>
        <v>0</v>
      </c>
      <c r="BC18" s="55">
        <f>MAX(AC18,0)</f>
        <v>0</v>
      </c>
      <c r="BD18" s="55">
        <f>MAX(AD18,0)</f>
        <v>0</v>
      </c>
      <c r="BE18" s="55">
        <f>MAX(AE18,0)</f>
        <v>0</v>
      </c>
      <c r="BF18" s="25">
        <f>F18+LARGE(AT18:BE18,1)+LARGE(AT18:BE18,2)+LARGE(AT18:BE18,3)+LARGE(AT18:BE18,4)</f>
        <v>170</v>
      </c>
    </row>
    <row r="19" spans="1:58" ht="13.5" customHeight="1">
      <c r="A19" s="19" t="str">
        <f t="shared" si="0"/>
        <v>16</v>
      </c>
      <c r="B19" s="19" t="str">
        <f t="shared" si="1"/>
        <v>#</v>
      </c>
      <c r="C19" s="35" t="s">
        <v>170</v>
      </c>
      <c r="D19" s="20">
        <v>1985</v>
      </c>
      <c r="E19" s="21">
        <f>ROUND(F19+IF('[2]Men''s Epée'!$A$3=1,G19,0)+LARGE($AG19:$AR19,1)+LARGE($AG19:$AR19,2)+LARGE($AG19:$AR19,3)+LARGE($AG19:$AR19,4),0)</f>
        <v>877</v>
      </c>
      <c r="F19" s="22"/>
      <c r="G19" s="23"/>
      <c r="H19" s="23">
        <v>16</v>
      </c>
      <c r="I19" s="24">
        <f>IF(OR('[2]Men''s Epée'!$A$3=1,'Men''s Epée'!$AG$3=TRUE),IF(OR(H19&gt;=33,ISNUMBER(H19)=FALSE),0,VLOOKUP(H19,PointTable,I$3,TRUE)),0)</f>
        <v>300</v>
      </c>
      <c r="J19" s="23" t="s">
        <v>8</v>
      </c>
      <c r="K19" s="24">
        <f>IF(OR('[2]Men''s Epée'!$A$3=1,'Men''s Epée'!$AH$3=TRUE),IF(OR(J19&gt;=33,ISNUMBER(J19)=FALSE),0,VLOOKUP(J19,PointTable,K$3,TRUE)),0)</f>
        <v>0</v>
      </c>
      <c r="L19" s="23" t="s">
        <v>8</v>
      </c>
      <c r="M19" s="24">
        <f>IF(OR('[2]Men''s Epée'!$A$3=1,'Men''s Epée'!$AI$3=TRUE),IF(OR(L19&gt;=33,ISNUMBER(L19)=FALSE),0,VLOOKUP(L19,PointTable,M$3,TRUE)),0)</f>
        <v>0</v>
      </c>
      <c r="N19" s="23">
        <v>25</v>
      </c>
      <c r="O19" s="24">
        <f>IF(OR('[2]Men''s Epée'!$A$3=1,'Men''s Epée'!$AJ$3=TRUE),IF(OR(N19&gt;=33,ISNUMBER(N19)=FALSE),0,VLOOKUP(N19,PointTable,O$3,TRUE)),0)</f>
        <v>172</v>
      </c>
      <c r="P19" s="4" t="str">
        <f t="shared" si="2"/>
        <v>np</v>
      </c>
      <c r="Q19" s="5">
        <f>IF(OR('[2]Men's Epée'!$A$3=1,'[2]Men's Epée'!$U$3=TRUE),IF(OR(P19&gt;='Men''s Epée'!$A$3,ISNUMBER(P19)=FALSE),0,VLOOKUP(P19,PointTable,Q$3,TRUE)),0)</f>
        <v>0</v>
      </c>
      <c r="R19" s="4" t="str">
        <f>VLOOKUP($C19,'[2]Women''s Foil'!$C$4:$U$100,R$1-2,FALSE)</f>
        <v>np</v>
      </c>
      <c r="S19" s="4" t="str">
        <f t="shared" si="3"/>
        <v>np</v>
      </c>
      <c r="T19" s="5">
        <f>IF(OR('[2]Men's Epée'!$A$3=1,'[2]Men's Epée'!$V$3=TRUE),IF(OR(S19&gt;='Men''s Epée'!$A$3,ISNUMBER(S19)=FALSE),0,VLOOKUP(S19,PointTable,T$3,TRUE)),0)</f>
        <v>0</v>
      </c>
      <c r="U19" s="4" t="str">
        <f>VLOOKUP($C19,'[2]Women''s Foil'!$C$4:$U$100,U$1-2,FALSE)</f>
        <v>np</v>
      </c>
      <c r="V19" s="4">
        <f t="shared" si="4"/>
        <v>19</v>
      </c>
      <c r="W19" s="5">
        <f>IF(OR('[2]Men's Epée'!$A$3=1,'[2]Men's Epée'!$W$3=TRUE),IF(OR(V19&gt;='Men''s Epée'!$A$3,ISNUMBER(V19)=FALSE),0,VLOOKUP(V19,PointTable,W$3,TRUE)),0)</f>
        <v>405</v>
      </c>
      <c r="X19" s="4">
        <f>VLOOKUP($C19,'[2]Women''s Foil'!$C$4:$U$100,X$1-2,FALSE)</f>
        <v>19</v>
      </c>
      <c r="Y19" s="4" t="str">
        <f t="shared" si="5"/>
        <v>np</v>
      </c>
      <c r="Z19" s="5">
        <f>IF(OR(Y19&gt;='Men''s Epée'!$A$3,ISNUMBER(Y19)=FALSE),0,VLOOKUP(Y19,PointTable,Z$3,TRUE))</f>
        <v>0</v>
      </c>
      <c r="AA19" s="4" t="str">
        <f>VLOOKUP($C19,'[2]Women''s Foil'!$C$4:$U$100,AA$1-2,FALSE)</f>
        <v>np</v>
      </c>
      <c r="AB19" s="52"/>
      <c r="AE19" s="54"/>
      <c r="AG19" s="25">
        <f t="shared" si="6"/>
        <v>300</v>
      </c>
      <c r="AH19" s="25">
        <f t="shared" si="7"/>
        <v>0</v>
      </c>
      <c r="AI19" s="25">
        <f t="shared" si="8"/>
        <v>0</v>
      </c>
      <c r="AJ19" s="25">
        <f t="shared" si="9"/>
        <v>172</v>
      </c>
      <c r="AK19" s="25">
        <f t="shared" si="10"/>
        <v>0</v>
      </c>
      <c r="AL19" s="25">
        <f t="shared" si="11"/>
        <v>0</v>
      </c>
      <c r="AM19" s="25">
        <f t="shared" si="12"/>
        <v>405</v>
      </c>
      <c r="AN19" s="25">
        <f t="shared" si="13"/>
        <v>0</v>
      </c>
      <c r="AO19" s="25">
        <f>IF(OR('[2]Men''s Epée'!$A$3=1,AB19&gt;0),ABS(AB19),0)</f>
        <v>0</v>
      </c>
      <c r="AP19" s="25">
        <f>IF(OR('[2]Men''s Epée'!$A$3=1,AC19&gt;0),ABS(AC19),0)</f>
        <v>0</v>
      </c>
      <c r="AQ19" s="25">
        <f>IF(OR('[2]Men''s Epée'!$A$3=1,AD19&gt;0),ABS(AD19),0)</f>
        <v>0</v>
      </c>
      <c r="AR19" s="25">
        <f>IF(OR('[2]Men''s Epée'!$A$3=1,AE19&gt;0),ABS(AE19),0)</f>
        <v>0</v>
      </c>
      <c r="AT19" s="25">
        <f>IF('Men''s Epée'!AG$3=TRUE,I19,0)</f>
        <v>300</v>
      </c>
      <c r="AU19" s="25">
        <f>IF('Men''s Epée'!AH$3=TRUE,K19,0)</f>
        <v>0</v>
      </c>
      <c r="AV19" s="25">
        <f>IF('Men''s Epée'!AI$3=TRUE,M19,0)</f>
        <v>0</v>
      </c>
      <c r="AW19" s="25">
        <f>IF('Men''s Epée'!AJ$3=TRUE,O19,0)</f>
        <v>0</v>
      </c>
      <c r="AX19" s="25">
        <f>IF('[2]Men''s Epée'!$U$3=TRUE,Q19,0)</f>
        <v>0</v>
      </c>
      <c r="AY19" s="25">
        <f>IF('[2]Men''s Epée'!$V$3=TRUE,T19,0)</f>
        <v>0</v>
      </c>
      <c r="AZ19" s="25">
        <f>IF('[2]Men''s Epée'!$W$3=TRUE,W19,0)</f>
        <v>0</v>
      </c>
      <c r="BA19" s="25">
        <f t="shared" si="14"/>
        <v>0</v>
      </c>
      <c r="BB19" s="55">
        <f t="shared" si="15"/>
        <v>0</v>
      </c>
      <c r="BC19" s="55">
        <f t="shared" si="16"/>
        <v>0</v>
      </c>
      <c r="BD19" s="55">
        <f t="shared" si="17"/>
        <v>0</v>
      </c>
      <c r="BE19" s="55">
        <f t="shared" si="18"/>
        <v>0</v>
      </c>
      <c r="BF19" s="25">
        <f t="shared" si="19"/>
        <v>300</v>
      </c>
    </row>
    <row r="20" spans="1:58" ht="13.5" customHeight="1">
      <c r="A20" s="19" t="str">
        <f t="shared" si="0"/>
        <v>17</v>
      </c>
      <c r="B20" s="19" t="str">
        <f>IF(D20&gt;=CadetCutoff,"#","")</f>
        <v>#</v>
      </c>
      <c r="C20" s="37" t="s">
        <v>192</v>
      </c>
      <c r="D20" s="25">
        <v>1987</v>
      </c>
      <c r="E20" s="21">
        <f>ROUND(F20+IF('[2]Men''s Epée'!$A$3=1,G20,0)+LARGE($AG20:$AR20,1)+LARGE($AG20:$AR20,2)+LARGE($AG20:$AR20,3)+LARGE($AG20:$AR20,4),0)</f>
        <v>846</v>
      </c>
      <c r="F20" s="22"/>
      <c r="G20" s="23"/>
      <c r="H20" s="23">
        <v>18</v>
      </c>
      <c r="I20" s="24">
        <f>IF(OR('[2]Men''s Epée'!$A$3=1,'Men''s Epée'!$AG$3=TRUE),IF(OR(H20&gt;=33,ISNUMBER(H20)=FALSE),0,VLOOKUP(H20,PointTable,I$3,TRUE)),0)</f>
        <v>209</v>
      </c>
      <c r="J20" s="23">
        <v>27</v>
      </c>
      <c r="K20" s="24">
        <f>IF(OR('[2]Men''s Epée'!$A$3=1,'Men''s Epée'!$AH$3=TRUE),IF(OR(J20&gt;=33,ISNUMBER(J20)=FALSE),0,VLOOKUP(J20,PointTable,K$3,TRUE)),0)</f>
        <v>170</v>
      </c>
      <c r="L20" s="23" t="s">
        <v>8</v>
      </c>
      <c r="M20" s="24">
        <f>IF(OR('[2]Men''s Epée'!$A$3=1,'Men''s Epée'!$AI$3=TRUE),IF(OR(L20&gt;=33,ISNUMBER(L20)=FALSE),0,VLOOKUP(L20,PointTable,M$3,TRUE)),0)</f>
        <v>0</v>
      </c>
      <c r="N20" s="23">
        <v>18</v>
      </c>
      <c r="O20" s="24">
        <f>IF(OR('[2]Men''s Epée'!$A$3=1,'Men''s Epée'!$AJ$3=TRUE),IF(OR(N20&gt;=33,ISNUMBER(N20)=FALSE),0,VLOOKUP(N20,PointTable,O$3,TRUE)),0)</f>
        <v>209</v>
      </c>
      <c r="P20" s="4">
        <f>IF(ISERROR(R20),"np",R20)</f>
        <v>45</v>
      </c>
      <c r="Q20" s="5">
        <f>IF(OR('[2]Men's Epée'!$A$3=1,'[2]Men's Epée'!$U$3=TRUE),IF(OR(P20&gt;='Men''s Epée'!$A$3,ISNUMBER(P20)=FALSE),0,VLOOKUP(P20,PointTable,Q$3,TRUE)),0)</f>
        <v>215</v>
      </c>
      <c r="R20" s="4">
        <f>VLOOKUP($C20,'[2]Women''s Foil'!$C$4:$U$100,R$1-2,FALSE)</f>
        <v>45</v>
      </c>
      <c r="S20" s="4">
        <f>IF(ISERROR(U20),"np",U20)</f>
        <v>45.5</v>
      </c>
      <c r="T20" s="5">
        <f>IF(OR('[2]Men's Epée'!$A$3=1,'[2]Men's Epée'!$V$3=TRUE),IF(OR(S20&gt;='Men''s Epée'!$A$3,ISNUMBER(S20)=FALSE),0,VLOOKUP(S20,PointTable,T$3,TRUE)),0)</f>
        <v>212.5</v>
      </c>
      <c r="U20" s="4">
        <f>VLOOKUP($C20,'[2]Women''s Foil'!$C$4:$U$100,U$1-2,FALSE)</f>
        <v>45.5</v>
      </c>
      <c r="V20" s="4" t="str">
        <f>IF(ISERROR(X20),"np",X20)</f>
        <v>np</v>
      </c>
      <c r="W20" s="5">
        <f>IF(OR('[2]Men's Epée'!$A$3=1,'[2]Men's Epée'!$W$3=TRUE),IF(OR(V20&gt;='Men''s Epée'!$A$3,ISNUMBER(V20)=FALSE),0,VLOOKUP(V20,PointTable,W$3,TRUE)),0)</f>
        <v>0</v>
      </c>
      <c r="X20" s="4" t="str">
        <f>VLOOKUP($C20,'[2]Women''s Foil'!$C$4:$U$100,X$1-2,FALSE)</f>
        <v>np</v>
      </c>
      <c r="Y20" s="4" t="str">
        <f>IF(ISERROR(AA20),"np",AA20)</f>
        <v>np</v>
      </c>
      <c r="Z20" s="5">
        <f>IF(OR(Y20&gt;='Men''s Epée'!$A$3,ISNUMBER(Y20)=FALSE),0,VLOOKUP(Y20,PointTable,Z$3,TRUE))</f>
        <v>0</v>
      </c>
      <c r="AA20" s="4" t="str">
        <f>VLOOKUP($C20,'[2]Women''s Foil'!$C$4:$U$100,AA$1-2,FALSE)</f>
        <v>np</v>
      </c>
      <c r="AB20" s="52"/>
      <c r="AE20" s="54"/>
      <c r="AG20" s="25">
        <f t="shared" si="6"/>
        <v>209</v>
      </c>
      <c r="AH20" s="25">
        <f t="shared" si="7"/>
        <v>170</v>
      </c>
      <c r="AI20" s="25">
        <f t="shared" si="8"/>
        <v>0</v>
      </c>
      <c r="AJ20" s="25">
        <f t="shared" si="9"/>
        <v>209</v>
      </c>
      <c r="AK20" s="25">
        <f t="shared" si="10"/>
        <v>215</v>
      </c>
      <c r="AL20" s="25">
        <f t="shared" si="11"/>
        <v>212.5</v>
      </c>
      <c r="AM20" s="25">
        <f t="shared" si="12"/>
        <v>0</v>
      </c>
      <c r="AN20" s="25">
        <f t="shared" si="13"/>
        <v>0</v>
      </c>
      <c r="AO20" s="25">
        <f>IF(OR('[2]Men''s Epée'!$A$3=1,AB20&gt;0),ABS(AB20),0)</f>
        <v>0</v>
      </c>
      <c r="AP20" s="25">
        <f>IF(OR('[2]Men''s Epée'!$A$3=1,AC20&gt;0),ABS(AC20),0)</f>
        <v>0</v>
      </c>
      <c r="AQ20" s="25">
        <f>IF(OR('[2]Men''s Epée'!$A$3=1,AD20&gt;0),ABS(AD20),0)</f>
        <v>0</v>
      </c>
      <c r="AR20" s="25">
        <f>IF(OR('[2]Men''s Epée'!$A$3=1,AE20&gt;0),ABS(AE20),0)</f>
        <v>0</v>
      </c>
      <c r="AT20" s="25">
        <f>IF('Men''s Epée'!AG$3=TRUE,I20,0)</f>
        <v>209</v>
      </c>
      <c r="AU20" s="25">
        <f>IF('Men''s Epée'!AH$3=TRUE,K20,0)</f>
        <v>0</v>
      </c>
      <c r="AV20" s="25">
        <f>IF('Men''s Epée'!AI$3=TRUE,M20,0)</f>
        <v>0</v>
      </c>
      <c r="AW20" s="25">
        <f>IF('Men''s Epée'!AJ$3=TRUE,O20,0)</f>
        <v>0</v>
      </c>
      <c r="AX20" s="25">
        <f>IF('[2]Men''s Epée'!$U$3=TRUE,Q20,0)</f>
        <v>0</v>
      </c>
      <c r="AY20" s="25">
        <f>IF('[2]Men''s Epée'!$V$3=TRUE,T20,0)</f>
        <v>0</v>
      </c>
      <c r="AZ20" s="25">
        <f>IF('[2]Men''s Epée'!$W$3=TRUE,W20,0)</f>
        <v>0</v>
      </c>
      <c r="BA20" s="25">
        <f t="shared" si="14"/>
        <v>0</v>
      </c>
      <c r="BB20" s="55">
        <f t="shared" si="15"/>
        <v>0</v>
      </c>
      <c r="BC20" s="55">
        <f t="shared" si="16"/>
        <v>0</v>
      </c>
      <c r="BD20" s="55">
        <f t="shared" si="17"/>
        <v>0</v>
      </c>
      <c r="BE20" s="55">
        <f t="shared" si="18"/>
        <v>0</v>
      </c>
      <c r="BF20" s="25">
        <f t="shared" si="19"/>
        <v>209</v>
      </c>
    </row>
    <row r="21" spans="1:58" ht="13.5" customHeight="1">
      <c r="A21" s="19" t="str">
        <f t="shared" si="0"/>
        <v>18</v>
      </c>
      <c r="B21" s="19" t="str">
        <f t="shared" si="1"/>
        <v>#</v>
      </c>
      <c r="C21" s="37" t="s">
        <v>196</v>
      </c>
      <c r="D21" s="25">
        <v>1985</v>
      </c>
      <c r="E21" s="21">
        <f>ROUND(F21+IF('[2]Men''s Epée'!$A$3=1,G21,0)+LARGE($AG21:$AR21,1)+LARGE($AG21:$AR21,2)+LARGE($AG21:$AR21,3)+LARGE($AG21:$AR21,4),0)</f>
        <v>715</v>
      </c>
      <c r="F21" s="22"/>
      <c r="G21" s="23"/>
      <c r="H21" s="23">
        <v>20</v>
      </c>
      <c r="I21" s="24">
        <f>IF(OR('[2]Men''s Epée'!$A$3=1,'Men''s Epée'!$AG$3=TRUE),IF(OR(H21&gt;=33,ISNUMBER(H21)=FALSE),0,VLOOKUP(H21,PointTable,I$3,TRUE)),0)</f>
        <v>207</v>
      </c>
      <c r="J21" s="23">
        <v>16</v>
      </c>
      <c r="K21" s="24">
        <f>IF(OR('[2]Men''s Epée'!$A$3=1,'Men''s Epée'!$AH$3=TRUE),IF(OR(J21&gt;=33,ISNUMBER(J21)=FALSE),0,VLOOKUP(J21,PointTable,K$3,TRUE)),0)</f>
        <v>300</v>
      </c>
      <c r="L21" s="23" t="s">
        <v>8</v>
      </c>
      <c r="M21" s="24">
        <f>IF(OR('[2]Men''s Epée'!$A$3=1,'Men''s Epée'!$AI$3=TRUE),IF(OR(L21&gt;=33,ISNUMBER(L21)=FALSE),0,VLOOKUP(L21,PointTable,M$3,TRUE)),0)</f>
        <v>0</v>
      </c>
      <c r="N21" s="23">
        <v>19</v>
      </c>
      <c r="O21" s="24">
        <f>IF(OR('[2]Men''s Epée'!$A$3=1,'Men''s Epée'!$AJ$3=TRUE),IF(OR(N21&gt;=33,ISNUMBER(N21)=FALSE),0,VLOOKUP(N21,PointTable,O$3,TRUE)),0)</f>
        <v>208</v>
      </c>
      <c r="P21" s="4" t="str">
        <f t="shared" si="2"/>
        <v>np</v>
      </c>
      <c r="Q21" s="5">
        <f>IF(OR('[2]Men's Epée'!$A$3=1,'[2]Men's Epée'!$U$3=TRUE),IF(OR(P21&gt;='Men''s Epée'!$A$3,ISNUMBER(P21)=FALSE),0,VLOOKUP(P21,PointTable,Q$3,TRUE)),0)</f>
        <v>0</v>
      </c>
      <c r="R21" s="4" t="e">
        <f>VLOOKUP($C21,'[2]Women''s Foil'!$C$4:$U$100,R$1-2,FALSE)</f>
        <v>#N/A</v>
      </c>
      <c r="S21" s="4" t="str">
        <f t="shared" si="3"/>
        <v>np</v>
      </c>
      <c r="T21" s="5">
        <f>IF(OR('[2]Men's Epée'!$A$3=1,'[2]Men's Epée'!$V$3=TRUE),IF(OR(S21&gt;='Men''s Epée'!$A$3,ISNUMBER(S21)=FALSE),0,VLOOKUP(S21,PointTable,T$3,TRUE)),0)</f>
        <v>0</v>
      </c>
      <c r="U21" s="4" t="e">
        <f>VLOOKUP($C21,'[2]Women''s Foil'!$C$4:$U$100,U$1-2,FALSE)</f>
        <v>#N/A</v>
      </c>
      <c r="V21" s="4" t="str">
        <f t="shared" si="4"/>
        <v>np</v>
      </c>
      <c r="W21" s="5">
        <f>IF(OR('[2]Men's Epée'!$A$3=1,'[2]Men's Epée'!$W$3=TRUE),IF(OR(V21&gt;='Men''s Epée'!$A$3,ISNUMBER(V21)=FALSE),0,VLOOKUP(V21,PointTable,W$3,TRUE)),0)</f>
        <v>0</v>
      </c>
      <c r="X21" s="4" t="e">
        <f>VLOOKUP($C21,'[2]Women''s Foil'!$C$4:$U$100,X$1-2,FALSE)</f>
        <v>#N/A</v>
      </c>
      <c r="Y21" s="4" t="str">
        <f t="shared" si="5"/>
        <v>np</v>
      </c>
      <c r="Z21" s="5">
        <f>IF(OR(Y21&gt;='Men''s Epée'!$A$3,ISNUMBER(Y21)=FALSE),0,VLOOKUP(Y21,PointTable,Z$3,TRUE))</f>
        <v>0</v>
      </c>
      <c r="AA21" s="4" t="e">
        <f>VLOOKUP($C21,'[2]Women''s Foil'!$C$4:$U$100,AA$1-2,FALSE)</f>
        <v>#N/A</v>
      </c>
      <c r="AB21" s="52"/>
      <c r="AE21" s="54"/>
      <c r="AG21" s="25">
        <f t="shared" si="6"/>
        <v>207</v>
      </c>
      <c r="AH21" s="25">
        <f t="shared" si="7"/>
        <v>300</v>
      </c>
      <c r="AI21" s="25">
        <f t="shared" si="8"/>
        <v>0</v>
      </c>
      <c r="AJ21" s="25">
        <f t="shared" si="9"/>
        <v>208</v>
      </c>
      <c r="AK21" s="25">
        <f t="shared" si="10"/>
        <v>0</v>
      </c>
      <c r="AL21" s="25">
        <f t="shared" si="11"/>
        <v>0</v>
      </c>
      <c r="AM21" s="25">
        <f t="shared" si="12"/>
        <v>0</v>
      </c>
      <c r="AN21" s="25">
        <f t="shared" si="13"/>
        <v>0</v>
      </c>
      <c r="AO21" s="25">
        <f>IF(OR('[2]Men''s Epée'!$A$3=1,AB21&gt;0),ABS(AB21),0)</f>
        <v>0</v>
      </c>
      <c r="AP21" s="25">
        <f>IF(OR('[2]Men''s Epée'!$A$3=1,AC21&gt;0),ABS(AC21),0)</f>
        <v>0</v>
      </c>
      <c r="AQ21" s="25">
        <f>IF(OR('[2]Men''s Epée'!$A$3=1,AD21&gt;0),ABS(AD21),0)</f>
        <v>0</v>
      </c>
      <c r="AR21" s="25">
        <f>IF(OR('[2]Men''s Epée'!$A$3=1,AE21&gt;0),ABS(AE21),0)</f>
        <v>0</v>
      </c>
      <c r="AT21" s="25">
        <f>IF('Men''s Epée'!AG$3=TRUE,I21,0)</f>
        <v>207</v>
      </c>
      <c r="AU21" s="25">
        <f>IF('Men''s Epée'!AH$3=TRUE,K21,0)</f>
        <v>0</v>
      </c>
      <c r="AV21" s="25">
        <f>IF('Men''s Epée'!AI$3=TRUE,M21,0)</f>
        <v>0</v>
      </c>
      <c r="AW21" s="25">
        <f>IF('Men''s Epée'!AJ$3=TRUE,O21,0)</f>
        <v>0</v>
      </c>
      <c r="AX21" s="25">
        <f>IF('[2]Men''s Epée'!$U$3=TRUE,Q21,0)</f>
        <v>0</v>
      </c>
      <c r="AY21" s="25">
        <f>IF('[2]Men''s Epée'!$V$3=TRUE,T21,0)</f>
        <v>0</v>
      </c>
      <c r="AZ21" s="25">
        <f>IF('[2]Men''s Epée'!$W$3=TRUE,W21,0)</f>
        <v>0</v>
      </c>
      <c r="BA21" s="25">
        <f t="shared" si="14"/>
        <v>0</v>
      </c>
      <c r="BB21" s="55">
        <f t="shared" si="15"/>
        <v>0</v>
      </c>
      <c r="BC21" s="55">
        <f t="shared" si="16"/>
        <v>0</v>
      </c>
      <c r="BD21" s="55">
        <f t="shared" si="17"/>
        <v>0</v>
      </c>
      <c r="BE21" s="55">
        <f t="shared" si="18"/>
        <v>0</v>
      </c>
      <c r="BF21" s="25">
        <f t="shared" si="19"/>
        <v>207</v>
      </c>
    </row>
    <row r="22" spans="1:58" ht="13.5" customHeight="1">
      <c r="A22" s="19" t="str">
        <f t="shared" si="0"/>
        <v>19</v>
      </c>
      <c r="B22" s="19">
        <f t="shared" si="1"/>
      </c>
      <c r="C22" s="37" t="s">
        <v>121</v>
      </c>
      <c r="D22" s="25">
        <v>1984</v>
      </c>
      <c r="E22" s="21">
        <f>ROUND(F22+IF('[2]Men''s Epée'!$A$3=1,G22,0)+LARGE($AG22:$AR22,1)+LARGE($AG22:$AR22,2)+LARGE($AG22:$AR22,3)+LARGE($AG22:$AR22,4),0)</f>
        <v>714</v>
      </c>
      <c r="F22" s="22"/>
      <c r="G22" s="23"/>
      <c r="H22" s="23">
        <v>8</v>
      </c>
      <c r="I22" s="24">
        <f>IF(OR('[2]Men''s Epée'!$A$3=1,'Men''s Epée'!$AG$3=TRUE),IF(OR(H22&gt;=33,ISNUMBER(H22)=FALSE),0,VLOOKUP(H22,PointTable,I$3,TRUE)),0)</f>
        <v>411</v>
      </c>
      <c r="J22" s="23" t="s">
        <v>8</v>
      </c>
      <c r="K22" s="24">
        <f>IF(OR('[2]Men''s Epée'!$A$3=1,'Men''s Epée'!$AH$3=TRUE),IF(OR(J22&gt;=33,ISNUMBER(J22)=FALSE),0,VLOOKUP(J22,PointTable,K$3,TRUE)),0)</f>
        <v>0</v>
      </c>
      <c r="L22" s="23" t="s">
        <v>8</v>
      </c>
      <c r="M22" s="24">
        <f>IF(OR('[2]Men''s Epée'!$A$3=1,'Men''s Epée'!$AI$3=TRUE),IF(OR(L22&gt;=33,ISNUMBER(L22)=FALSE),0,VLOOKUP(L22,PointTable,M$3,TRUE)),0)</f>
        <v>0</v>
      </c>
      <c r="N22" s="23">
        <v>13</v>
      </c>
      <c r="O22" s="24">
        <f>IF(OR('[2]Men''s Epée'!$A$3=1,'Men''s Epée'!$AJ$3=TRUE),IF(OR(N22&gt;=33,ISNUMBER(N22)=FALSE),0,VLOOKUP(N22,PointTable,O$3,TRUE)),0)</f>
        <v>303</v>
      </c>
      <c r="P22" s="4" t="str">
        <f t="shared" si="2"/>
        <v>np</v>
      </c>
      <c r="Q22" s="5">
        <f>IF(OR('[2]Men's Epée'!$A$3=1,'[2]Men's Epée'!$U$3=TRUE),IF(OR(P22&gt;='Men''s Epée'!$A$3,ISNUMBER(P22)=FALSE),0,VLOOKUP(P22,PointTable,Q$3,TRUE)),0)</f>
        <v>0</v>
      </c>
      <c r="R22" s="4" t="e">
        <f>VLOOKUP($C22,'[2]Women''s Foil'!$C$4:$U$100,R$1-2,FALSE)</f>
        <v>#N/A</v>
      </c>
      <c r="S22" s="4" t="str">
        <f t="shared" si="3"/>
        <v>np</v>
      </c>
      <c r="T22" s="5">
        <f>IF(OR('[2]Men's Epée'!$A$3=1,'[2]Men's Epée'!$V$3=TRUE),IF(OR(S22&gt;='Men''s Epée'!$A$3,ISNUMBER(S22)=FALSE),0,VLOOKUP(S22,PointTable,T$3,TRUE)),0)</f>
        <v>0</v>
      </c>
      <c r="U22" s="4" t="e">
        <f>VLOOKUP($C22,'[2]Women''s Foil'!$C$4:$U$100,U$1-2,FALSE)</f>
        <v>#N/A</v>
      </c>
      <c r="V22" s="4" t="str">
        <f t="shared" si="4"/>
        <v>np</v>
      </c>
      <c r="W22" s="5">
        <f>IF(OR('[2]Men's Epée'!$A$3=1,'[2]Men's Epée'!$W$3=TRUE),IF(OR(V22&gt;='Men''s Epée'!$A$3,ISNUMBER(V22)=FALSE),0,VLOOKUP(V22,PointTable,W$3,TRUE)),0)</f>
        <v>0</v>
      </c>
      <c r="X22" s="4" t="e">
        <f>VLOOKUP($C22,'[2]Women''s Foil'!$C$4:$U$100,X$1-2,FALSE)</f>
        <v>#N/A</v>
      </c>
      <c r="Y22" s="4" t="str">
        <f t="shared" si="5"/>
        <v>np</v>
      </c>
      <c r="Z22" s="5">
        <f>IF(OR(Y22&gt;='Men''s Epée'!$A$3,ISNUMBER(Y22)=FALSE),0,VLOOKUP(Y22,PointTable,Z$3,TRUE))</f>
        <v>0</v>
      </c>
      <c r="AA22" s="4" t="e">
        <f>VLOOKUP($C22,'[2]Women''s Foil'!$C$4:$U$100,AA$1-2,FALSE)</f>
        <v>#N/A</v>
      </c>
      <c r="AB22" s="52"/>
      <c r="AE22" s="54"/>
      <c r="AG22" s="25">
        <f aca="true" t="shared" si="20" ref="AG22:AG34">I22</f>
        <v>411</v>
      </c>
      <c r="AH22" s="25">
        <f aca="true" t="shared" si="21" ref="AH22:AH34">K22</f>
        <v>0</v>
      </c>
      <c r="AI22" s="25">
        <f aca="true" t="shared" si="22" ref="AI22:AI34">M22</f>
        <v>0</v>
      </c>
      <c r="AJ22" s="25">
        <f aca="true" t="shared" si="23" ref="AJ22:AJ34">O22</f>
        <v>303</v>
      </c>
      <c r="AK22" s="25">
        <f aca="true" t="shared" si="24" ref="AK22:AK34">Q22</f>
        <v>0</v>
      </c>
      <c r="AL22" s="25">
        <f aca="true" t="shared" si="25" ref="AL22:AL34">T22</f>
        <v>0</v>
      </c>
      <c r="AM22" s="25">
        <f aca="true" t="shared" si="26" ref="AM22:AM34">W22</f>
        <v>0</v>
      </c>
      <c r="AN22" s="25">
        <f aca="true" t="shared" si="27" ref="AN22:AN34">Z22</f>
        <v>0</v>
      </c>
      <c r="AO22" s="25">
        <f>IF(OR('[2]Men''s Epée'!$A$3=1,AB22&gt;0),ABS(AB22),0)</f>
        <v>0</v>
      </c>
      <c r="AP22" s="25">
        <f>IF(OR('[2]Men''s Epée'!$A$3=1,AC22&gt;0),ABS(AC22),0)</f>
        <v>0</v>
      </c>
      <c r="AQ22" s="25">
        <f>IF(OR('[2]Men''s Epée'!$A$3=1,AD22&gt;0),ABS(AD22),0)</f>
        <v>0</v>
      </c>
      <c r="AR22" s="25">
        <f>IF(OR('[2]Men''s Epée'!$A$3=1,AE22&gt;0),ABS(AE22),0)</f>
        <v>0</v>
      </c>
      <c r="AT22" s="25">
        <f>IF('Men''s Epée'!AG$3=TRUE,I22,0)</f>
        <v>411</v>
      </c>
      <c r="AU22" s="25">
        <f>IF('Men''s Epée'!AH$3=TRUE,K22,0)</f>
        <v>0</v>
      </c>
      <c r="AV22" s="25">
        <f>IF('Men''s Epée'!AI$3=TRUE,M22,0)</f>
        <v>0</v>
      </c>
      <c r="AW22" s="25">
        <f>IF('Men''s Epée'!AJ$3=TRUE,O22,0)</f>
        <v>0</v>
      </c>
      <c r="AX22" s="25">
        <f>IF('[2]Men''s Epée'!$U$3=TRUE,Q22,0)</f>
        <v>0</v>
      </c>
      <c r="AY22" s="25">
        <f>IF('[2]Men''s Epée'!$V$3=TRUE,T22,0)</f>
        <v>0</v>
      </c>
      <c r="AZ22" s="25">
        <f>IF('[2]Men''s Epée'!$W$3=TRUE,W22,0)</f>
        <v>0</v>
      </c>
      <c r="BA22" s="25">
        <f aca="true" t="shared" si="28" ref="BA22:BA34">Z22</f>
        <v>0</v>
      </c>
      <c r="BB22" s="55">
        <f aca="true" t="shared" si="29" ref="BB22:BB34">MAX(AB22,0)</f>
        <v>0</v>
      </c>
      <c r="BC22" s="55">
        <f aca="true" t="shared" si="30" ref="BC22:BC34">MAX(AC22,0)</f>
        <v>0</v>
      </c>
      <c r="BD22" s="55">
        <f aca="true" t="shared" si="31" ref="BD22:BD34">MAX(AD22,0)</f>
        <v>0</v>
      </c>
      <c r="BE22" s="55">
        <f aca="true" t="shared" si="32" ref="BE22:BE34">MAX(AE22,0)</f>
        <v>0</v>
      </c>
      <c r="BF22" s="25">
        <f aca="true" t="shared" si="33" ref="BF22:BF34">F22+LARGE(AT22:BE22,1)+LARGE(AT22:BE22,2)+LARGE(AT22:BE22,3)+LARGE(AT22:BE22,4)</f>
        <v>411</v>
      </c>
    </row>
    <row r="23" spans="1:58" ht="13.5" customHeight="1">
      <c r="A23" s="19" t="str">
        <f t="shared" si="0"/>
        <v>20</v>
      </c>
      <c r="B23" s="19" t="str">
        <f t="shared" si="1"/>
        <v>#</v>
      </c>
      <c r="C23" s="35" t="s">
        <v>221</v>
      </c>
      <c r="D23" s="30">
        <v>1985</v>
      </c>
      <c r="E23" s="21">
        <f>ROUND(F23+IF('[2]Men''s Epée'!$A$3=1,G23,0)+LARGE($AG23:$AR23,1)+LARGE($AG23:$AR23,2)+LARGE($AG23:$AR23,3)+LARGE($AG23:$AR23,4),0)</f>
        <v>611</v>
      </c>
      <c r="F23" s="22"/>
      <c r="G23" s="23"/>
      <c r="H23" s="23">
        <v>19</v>
      </c>
      <c r="I23" s="24">
        <f>IF(OR('[2]Men''s Epée'!$A$3=1,'Men''s Epée'!$AG$3=TRUE),IF(OR(H23&gt;=33,ISNUMBER(H23)=FALSE),0,VLOOKUP(H23,PointTable,I$3,TRUE)),0)</f>
        <v>208</v>
      </c>
      <c r="J23" s="23" t="s">
        <v>8</v>
      </c>
      <c r="K23" s="24">
        <f>IF(OR('[2]Men''s Epée'!$A$3=1,'Men''s Epée'!$AH$3=TRUE),IF(OR(J23&gt;=33,ISNUMBER(J23)=FALSE),0,VLOOKUP(J23,PointTable,K$3,TRUE)),0)</f>
        <v>0</v>
      </c>
      <c r="L23" s="23" t="s">
        <v>8</v>
      </c>
      <c r="M23" s="24">
        <f>IF(OR('[2]Men''s Epée'!$A$3=1,'Men''s Epée'!$AI$3=TRUE),IF(OR(L23&gt;=33,ISNUMBER(L23)=FALSE),0,VLOOKUP(L23,PointTable,M$3,TRUE)),0)</f>
        <v>0</v>
      </c>
      <c r="N23" s="23">
        <v>24</v>
      </c>
      <c r="O23" s="24">
        <f>IF(OR('[2]Men''s Epée'!$A$3=1,'Men''s Epée'!$AJ$3=TRUE),IF(OR(N23&gt;=33,ISNUMBER(N23)=FALSE),0,VLOOKUP(N23,PointTable,O$3,TRUE)),0)</f>
        <v>203</v>
      </c>
      <c r="P23" s="4">
        <f t="shared" si="2"/>
        <v>48</v>
      </c>
      <c r="Q23" s="5">
        <f>IF(OR('[2]Men's Epée'!$A$3=1,'[2]Men's Epée'!$U$3=TRUE),IF(OR(P23&gt;='Men''s Epée'!$A$3,ISNUMBER(P23)=FALSE),0,VLOOKUP(P23,PointTable,Q$3,TRUE)),0)</f>
        <v>200</v>
      </c>
      <c r="R23" s="4">
        <f>VLOOKUP($C23,'[2]Women''s Foil'!$C$4:$U$100,R$1-2,FALSE)</f>
        <v>48</v>
      </c>
      <c r="S23" s="4" t="str">
        <f t="shared" si="3"/>
        <v>np</v>
      </c>
      <c r="T23" s="5">
        <f>IF(OR('[2]Men's Epée'!$A$3=1,'[2]Men's Epée'!$V$3=TRUE),IF(OR(S23&gt;='Men''s Epée'!$A$3,ISNUMBER(S23)=FALSE),0,VLOOKUP(S23,PointTable,T$3,TRUE)),0)</f>
        <v>0</v>
      </c>
      <c r="U23" s="4" t="str">
        <f>VLOOKUP($C23,'[2]Women''s Foil'!$C$4:$U$100,U$1-2,FALSE)</f>
        <v>np</v>
      </c>
      <c r="V23" s="4" t="str">
        <f t="shared" si="4"/>
        <v>np</v>
      </c>
      <c r="W23" s="5">
        <f>IF(OR('[2]Men's Epée'!$A$3=1,'[2]Men's Epée'!$W$3=TRUE),IF(OR(V23&gt;='Men''s Epée'!$A$3,ISNUMBER(V23)=FALSE),0,VLOOKUP(V23,PointTable,W$3,TRUE)),0)</f>
        <v>0</v>
      </c>
      <c r="X23" s="4" t="str">
        <f>VLOOKUP($C23,'[2]Women''s Foil'!$C$4:$U$100,X$1-2,FALSE)</f>
        <v>np</v>
      </c>
      <c r="Y23" s="4" t="str">
        <f t="shared" si="5"/>
        <v>np</v>
      </c>
      <c r="Z23" s="5">
        <f>IF(OR(Y23&gt;='Men''s Epée'!$A$3,ISNUMBER(Y23)=FALSE),0,VLOOKUP(Y23,PointTable,Z$3,TRUE))</f>
        <v>0</v>
      </c>
      <c r="AA23" s="4" t="str">
        <f>VLOOKUP($C23,'[2]Women''s Foil'!$C$4:$U$100,AA$1-2,FALSE)</f>
        <v>np</v>
      </c>
      <c r="AB23" s="52"/>
      <c r="AE23" s="54"/>
      <c r="AG23" s="25">
        <f t="shared" si="20"/>
        <v>208</v>
      </c>
      <c r="AH23" s="25">
        <f t="shared" si="21"/>
        <v>0</v>
      </c>
      <c r="AI23" s="25">
        <f t="shared" si="22"/>
        <v>0</v>
      </c>
      <c r="AJ23" s="25">
        <f t="shared" si="23"/>
        <v>203</v>
      </c>
      <c r="AK23" s="25">
        <f t="shared" si="24"/>
        <v>200</v>
      </c>
      <c r="AL23" s="25">
        <f t="shared" si="25"/>
        <v>0</v>
      </c>
      <c r="AM23" s="25">
        <f t="shared" si="26"/>
        <v>0</v>
      </c>
      <c r="AN23" s="25">
        <f t="shared" si="27"/>
        <v>0</v>
      </c>
      <c r="AO23" s="25">
        <f>IF(OR('[2]Men''s Epée'!$A$3=1,AB23&gt;0),ABS(AB23),0)</f>
        <v>0</v>
      </c>
      <c r="AP23" s="25">
        <f>IF(OR('[2]Men''s Epée'!$A$3=1,AC23&gt;0),ABS(AC23),0)</f>
        <v>0</v>
      </c>
      <c r="AQ23" s="25">
        <f>IF(OR('[2]Men''s Epée'!$A$3=1,AD23&gt;0),ABS(AD23),0)</f>
        <v>0</v>
      </c>
      <c r="AR23" s="25">
        <f>IF(OR('[2]Men''s Epée'!$A$3=1,AE23&gt;0),ABS(AE23),0)</f>
        <v>0</v>
      </c>
      <c r="AT23" s="25">
        <f>IF('Men''s Epée'!AG$3=TRUE,I23,0)</f>
        <v>208</v>
      </c>
      <c r="AU23" s="25">
        <f>IF('Men''s Epée'!AH$3=TRUE,K23,0)</f>
        <v>0</v>
      </c>
      <c r="AV23" s="25">
        <f>IF('Men''s Epée'!AI$3=TRUE,M23,0)</f>
        <v>0</v>
      </c>
      <c r="AW23" s="25">
        <f>IF('Men''s Epée'!AJ$3=TRUE,O23,0)</f>
        <v>0</v>
      </c>
      <c r="AX23" s="25">
        <f>IF('[2]Men''s Epée'!$U$3=TRUE,Q23,0)</f>
        <v>0</v>
      </c>
      <c r="AY23" s="25">
        <f>IF('[2]Men''s Epée'!$V$3=TRUE,T23,0)</f>
        <v>0</v>
      </c>
      <c r="AZ23" s="25">
        <f>IF('[2]Men''s Epée'!$W$3=TRUE,W23,0)</f>
        <v>0</v>
      </c>
      <c r="BA23" s="25">
        <f t="shared" si="28"/>
        <v>0</v>
      </c>
      <c r="BB23" s="55">
        <f t="shared" si="29"/>
        <v>0</v>
      </c>
      <c r="BC23" s="55">
        <f t="shared" si="30"/>
        <v>0</v>
      </c>
      <c r="BD23" s="55">
        <f t="shared" si="31"/>
        <v>0</v>
      </c>
      <c r="BE23" s="55">
        <f t="shared" si="32"/>
        <v>0</v>
      </c>
      <c r="BF23" s="25">
        <f t="shared" si="33"/>
        <v>208</v>
      </c>
    </row>
    <row r="24" spans="1:58" ht="13.5" customHeight="1">
      <c r="A24" s="19" t="str">
        <f t="shared" si="0"/>
        <v>21</v>
      </c>
      <c r="B24" s="19" t="str">
        <f t="shared" si="1"/>
        <v>#</v>
      </c>
      <c r="C24" s="35" t="s">
        <v>279</v>
      </c>
      <c r="D24" s="20">
        <v>1988</v>
      </c>
      <c r="E24" s="21">
        <f>ROUND(F24+IF('[2]Men''s Epée'!$A$3=1,G24,0)+LARGE($AG24:$AR24,1)+LARGE($AG24:$AR24,2)+LARGE($AG24:$AR24,3)+LARGE($AG24:$AR24,4),0)</f>
        <v>603</v>
      </c>
      <c r="F24" s="22"/>
      <c r="G24" s="23"/>
      <c r="H24" s="23">
        <v>14</v>
      </c>
      <c r="I24" s="24">
        <f>IF(OR('[2]Men''s Epée'!$A$3=1,'Men''s Epée'!$AG$3=TRUE),IF(OR(H24&gt;=33,ISNUMBER(H24)=FALSE),0,VLOOKUP(H24,PointTable,I$3,TRUE)),0)</f>
        <v>302</v>
      </c>
      <c r="J24" s="23" t="s">
        <v>8</v>
      </c>
      <c r="K24" s="24">
        <f>IF(OR('[2]Men''s Epée'!$A$3=1,'Men''s Epée'!$AH$3=TRUE),IF(OR(J24&gt;=33,ISNUMBER(J24)=FALSE),0,VLOOKUP(J24,PointTable,K$3,TRUE)),0)</f>
        <v>0</v>
      </c>
      <c r="L24" s="23" t="s">
        <v>8</v>
      </c>
      <c r="M24" s="24">
        <f>IF(OR('[2]Men''s Epée'!$A$3=1,'Men''s Epée'!$AI$3=TRUE),IF(OR(L24&gt;=33,ISNUMBER(L24)=FALSE),0,VLOOKUP(L24,PointTable,M$3,TRUE)),0)</f>
        <v>0</v>
      </c>
      <c r="N24" s="23">
        <v>15</v>
      </c>
      <c r="O24" s="24">
        <f>IF(OR('[2]Men''s Epée'!$A$3=1,'Men''s Epée'!$AJ$3=TRUE),IF(OR(N24&gt;=33,ISNUMBER(N24)=FALSE),0,VLOOKUP(N24,PointTable,O$3,TRUE)),0)</f>
        <v>301</v>
      </c>
      <c r="P24" s="4" t="str">
        <f t="shared" si="2"/>
        <v>np</v>
      </c>
      <c r="Q24" s="5">
        <f>IF(OR('[2]Men's Epée'!$A$3=1,'[2]Men's Epée'!$U$3=TRUE),IF(OR(P24&gt;='Men''s Epée'!$A$3,ISNUMBER(P24)=FALSE),0,VLOOKUP(P24,PointTable,Q$3,TRUE)),0)</f>
        <v>0</v>
      </c>
      <c r="R24" s="4" t="e">
        <f>VLOOKUP($C24,'[2]Women''s Foil'!$C$4:$U$100,R$1-2,FALSE)</f>
        <v>#N/A</v>
      </c>
      <c r="S24" s="4" t="str">
        <f t="shared" si="3"/>
        <v>np</v>
      </c>
      <c r="T24" s="5">
        <f>IF(OR('[2]Men's Epée'!$A$3=1,'[2]Men's Epée'!$V$3=TRUE),IF(OR(S24&gt;='Men''s Epée'!$A$3,ISNUMBER(S24)=FALSE),0,VLOOKUP(S24,PointTable,T$3,TRUE)),0)</f>
        <v>0</v>
      </c>
      <c r="U24" s="4" t="e">
        <f>VLOOKUP($C24,'[2]Women''s Foil'!$C$4:$U$100,U$1-2,FALSE)</f>
        <v>#N/A</v>
      </c>
      <c r="V24" s="4" t="str">
        <f t="shared" si="4"/>
        <v>np</v>
      </c>
      <c r="W24" s="5">
        <f>IF(OR('[2]Men's Epée'!$A$3=1,'[2]Men's Epée'!$W$3=TRUE),IF(OR(V24&gt;='Men''s Epée'!$A$3,ISNUMBER(V24)=FALSE),0,VLOOKUP(V24,PointTable,W$3,TRUE)),0)</f>
        <v>0</v>
      </c>
      <c r="X24" s="4" t="e">
        <f>VLOOKUP($C24,'[2]Women''s Foil'!$C$4:$U$100,X$1-2,FALSE)</f>
        <v>#N/A</v>
      </c>
      <c r="Y24" s="4" t="str">
        <f t="shared" si="5"/>
        <v>np</v>
      </c>
      <c r="Z24" s="5">
        <f>IF(OR(Y24&gt;='Men''s Epée'!$A$3,ISNUMBER(Y24)=FALSE),0,VLOOKUP(Y24,PointTable,Z$3,TRUE))</f>
        <v>0</v>
      </c>
      <c r="AA24" s="4" t="e">
        <f>VLOOKUP($C24,'[2]Women''s Foil'!$C$4:$U$100,AA$1-2,FALSE)</f>
        <v>#N/A</v>
      </c>
      <c r="AB24" s="52"/>
      <c r="AE24" s="54"/>
      <c r="AG24" s="25">
        <f t="shared" si="20"/>
        <v>302</v>
      </c>
      <c r="AH24" s="25">
        <f t="shared" si="21"/>
        <v>0</v>
      </c>
      <c r="AI24" s="25">
        <f t="shared" si="22"/>
        <v>0</v>
      </c>
      <c r="AJ24" s="25">
        <f t="shared" si="23"/>
        <v>301</v>
      </c>
      <c r="AK24" s="25">
        <f t="shared" si="24"/>
        <v>0</v>
      </c>
      <c r="AL24" s="25">
        <f t="shared" si="25"/>
        <v>0</v>
      </c>
      <c r="AM24" s="25">
        <f t="shared" si="26"/>
        <v>0</v>
      </c>
      <c r="AN24" s="25">
        <f t="shared" si="27"/>
        <v>0</v>
      </c>
      <c r="AO24" s="25">
        <f>IF(OR('[2]Men''s Epée'!$A$3=1,AB24&gt;0),ABS(AB24),0)</f>
        <v>0</v>
      </c>
      <c r="AP24" s="25">
        <f>IF(OR('[2]Men''s Epée'!$A$3=1,AC24&gt;0),ABS(AC24),0)</f>
        <v>0</v>
      </c>
      <c r="AQ24" s="25">
        <f>IF(OR('[2]Men''s Epée'!$A$3=1,AD24&gt;0),ABS(AD24),0)</f>
        <v>0</v>
      </c>
      <c r="AR24" s="25">
        <f>IF(OR('[2]Men''s Epée'!$A$3=1,AE24&gt;0),ABS(AE24),0)</f>
        <v>0</v>
      </c>
      <c r="AT24" s="25">
        <f>IF('Men''s Epée'!AG$3=TRUE,I24,0)</f>
        <v>302</v>
      </c>
      <c r="AU24" s="25">
        <f>IF('Men''s Epée'!AH$3=TRUE,K24,0)</f>
        <v>0</v>
      </c>
      <c r="AV24" s="25">
        <f>IF('Men''s Epée'!AI$3=TRUE,M24,0)</f>
        <v>0</v>
      </c>
      <c r="AW24" s="25">
        <f>IF('Men''s Epée'!AJ$3=TRUE,O24,0)</f>
        <v>0</v>
      </c>
      <c r="AX24" s="25">
        <f>IF('[2]Men''s Epée'!$U$3=TRUE,Q24,0)</f>
        <v>0</v>
      </c>
      <c r="AY24" s="25">
        <f>IF('[2]Men''s Epée'!$V$3=TRUE,T24,0)</f>
        <v>0</v>
      </c>
      <c r="AZ24" s="25">
        <f>IF('[2]Men''s Epée'!$W$3=TRUE,W24,0)</f>
        <v>0</v>
      </c>
      <c r="BA24" s="25">
        <f t="shared" si="28"/>
        <v>0</v>
      </c>
      <c r="BB24" s="55">
        <f t="shared" si="29"/>
        <v>0</v>
      </c>
      <c r="BC24" s="55">
        <f t="shared" si="30"/>
        <v>0</v>
      </c>
      <c r="BD24" s="55">
        <f t="shared" si="31"/>
        <v>0</v>
      </c>
      <c r="BE24" s="55">
        <f t="shared" si="32"/>
        <v>0</v>
      </c>
      <c r="BF24" s="25">
        <f t="shared" si="33"/>
        <v>302</v>
      </c>
    </row>
    <row r="25" spans="1:58" ht="13.5" customHeight="1">
      <c r="A25" s="19" t="str">
        <f t="shared" si="0"/>
        <v>22</v>
      </c>
      <c r="B25" s="19">
        <f t="shared" si="1"/>
      </c>
      <c r="C25" s="35" t="s">
        <v>238</v>
      </c>
      <c r="D25" s="20">
        <v>1984</v>
      </c>
      <c r="E25" s="21">
        <f>ROUND(F25+IF('[2]Men''s Epée'!$A$3=1,G25,0)+LARGE($AG25:$AR25,1)+LARGE($AG25:$AR25,2)+LARGE($AG25:$AR25,3)+LARGE($AG25:$AR25,4),0)</f>
        <v>540</v>
      </c>
      <c r="F25" s="22"/>
      <c r="G25" s="23"/>
      <c r="H25" s="23">
        <v>28</v>
      </c>
      <c r="I25" s="24">
        <f>IF(OR('[2]Men''s Epée'!$A$3=1,'Men''s Epée'!$AG$3=TRUE),IF(OR(H25&gt;=33,ISNUMBER(H25)=FALSE),0,VLOOKUP(H25,PointTable,I$3,TRUE)),0)</f>
        <v>169</v>
      </c>
      <c r="J25" s="23" t="s">
        <v>8</v>
      </c>
      <c r="K25" s="24">
        <f>IF(OR('[2]Men''s Epée'!$A$3=1,'Men''s Epée'!$AH$3=TRUE),IF(OR(J25&gt;=33,ISNUMBER(J25)=FALSE),0,VLOOKUP(J25,PointTable,K$3,TRUE)),0)</f>
        <v>0</v>
      </c>
      <c r="L25" s="23">
        <v>21</v>
      </c>
      <c r="M25" s="24">
        <f>IF(OR('[2]Men''s Epée'!$A$3=1,'Men''s Epée'!$AI$3=TRUE),IF(OR(L25&gt;=33,ISNUMBER(L25)=FALSE),0,VLOOKUP(L25,PointTable,M$3,TRUE)),0)</f>
        <v>206</v>
      </c>
      <c r="N25" s="23">
        <v>32</v>
      </c>
      <c r="O25" s="24">
        <f>IF(OR('[2]Men''s Epée'!$A$3=1,'Men''s Epée'!$AJ$3=TRUE),IF(OR(N25&gt;=33,ISNUMBER(N25)=FALSE),0,VLOOKUP(N25,PointTable,O$3,TRUE)),0)</f>
        <v>165</v>
      </c>
      <c r="P25" s="4" t="str">
        <f t="shared" si="2"/>
        <v>np</v>
      </c>
      <c r="Q25" s="5">
        <f>IF(OR('[2]Men's Epée'!$A$3=1,'[2]Men's Epée'!$U$3=TRUE),IF(OR(P25&gt;='Men''s Epée'!$A$3,ISNUMBER(P25)=FALSE),0,VLOOKUP(P25,PointTable,Q$3,TRUE)),0)</f>
        <v>0</v>
      </c>
      <c r="R25" s="4" t="e">
        <f>VLOOKUP($C25,'[2]Women''s Foil'!$C$4:$U$100,R$1-2,FALSE)</f>
        <v>#N/A</v>
      </c>
      <c r="S25" s="4" t="str">
        <f t="shared" si="3"/>
        <v>np</v>
      </c>
      <c r="T25" s="5">
        <f>IF(OR('[2]Men's Epée'!$A$3=1,'[2]Men's Epée'!$V$3=TRUE),IF(OR(S25&gt;='Men''s Epée'!$A$3,ISNUMBER(S25)=FALSE),0,VLOOKUP(S25,PointTable,T$3,TRUE)),0)</f>
        <v>0</v>
      </c>
      <c r="U25" s="4" t="e">
        <f>VLOOKUP($C25,'[2]Women''s Foil'!$C$4:$U$100,U$1-2,FALSE)</f>
        <v>#N/A</v>
      </c>
      <c r="V25" s="4" t="str">
        <f t="shared" si="4"/>
        <v>np</v>
      </c>
      <c r="W25" s="5">
        <f>IF(OR('[2]Men's Epée'!$A$3=1,'[2]Men's Epée'!$W$3=TRUE),IF(OR(V25&gt;='Men''s Epée'!$A$3,ISNUMBER(V25)=FALSE),0,VLOOKUP(V25,PointTable,W$3,TRUE)),0)</f>
        <v>0</v>
      </c>
      <c r="X25" s="4" t="e">
        <f>VLOOKUP($C25,'[2]Women''s Foil'!$C$4:$U$100,X$1-2,FALSE)</f>
        <v>#N/A</v>
      </c>
      <c r="Y25" s="4" t="str">
        <f t="shared" si="5"/>
        <v>np</v>
      </c>
      <c r="Z25" s="5">
        <f>IF(OR(Y25&gt;='Men''s Epée'!$A$3,ISNUMBER(Y25)=FALSE),0,VLOOKUP(Y25,PointTable,Z$3,TRUE))</f>
        <v>0</v>
      </c>
      <c r="AA25" s="4" t="e">
        <f>VLOOKUP($C25,'[2]Women''s Foil'!$C$4:$U$100,AA$1-2,FALSE)</f>
        <v>#N/A</v>
      </c>
      <c r="AB25" s="52"/>
      <c r="AE25" s="54"/>
      <c r="AG25" s="25">
        <f t="shared" si="20"/>
        <v>169</v>
      </c>
      <c r="AH25" s="25">
        <f t="shared" si="21"/>
        <v>0</v>
      </c>
      <c r="AI25" s="25">
        <f t="shared" si="22"/>
        <v>206</v>
      </c>
      <c r="AJ25" s="25">
        <f t="shared" si="23"/>
        <v>165</v>
      </c>
      <c r="AK25" s="25">
        <f t="shared" si="24"/>
        <v>0</v>
      </c>
      <c r="AL25" s="25">
        <f t="shared" si="25"/>
        <v>0</v>
      </c>
      <c r="AM25" s="25">
        <f t="shared" si="26"/>
        <v>0</v>
      </c>
      <c r="AN25" s="25">
        <f t="shared" si="27"/>
        <v>0</v>
      </c>
      <c r="AO25" s="25">
        <f>IF(OR('[2]Men''s Epée'!$A$3=1,AB25&gt;0),ABS(AB25),0)</f>
        <v>0</v>
      </c>
      <c r="AP25" s="25">
        <f>IF(OR('[2]Men''s Epée'!$A$3=1,AC25&gt;0),ABS(AC25),0)</f>
        <v>0</v>
      </c>
      <c r="AQ25" s="25">
        <f>IF(OR('[2]Men''s Epée'!$A$3=1,AD25&gt;0),ABS(AD25),0)</f>
        <v>0</v>
      </c>
      <c r="AR25" s="25">
        <f>IF(OR('[2]Men''s Epée'!$A$3=1,AE25&gt;0),ABS(AE25),0)</f>
        <v>0</v>
      </c>
      <c r="AT25" s="25">
        <f>IF('Men''s Epée'!AG$3=TRUE,I25,0)</f>
        <v>169</v>
      </c>
      <c r="AU25" s="25">
        <f>IF('Men''s Epée'!AH$3=TRUE,K25,0)</f>
        <v>0</v>
      </c>
      <c r="AV25" s="25">
        <f>IF('Men''s Epée'!AI$3=TRUE,M25,0)</f>
        <v>0</v>
      </c>
      <c r="AW25" s="25">
        <f>IF('Men''s Epée'!AJ$3=TRUE,O25,0)</f>
        <v>0</v>
      </c>
      <c r="AX25" s="25">
        <f>IF('[2]Men''s Epée'!$U$3=TRUE,Q25,0)</f>
        <v>0</v>
      </c>
      <c r="AY25" s="25">
        <f>IF('[2]Men''s Epée'!$V$3=TRUE,T25,0)</f>
        <v>0</v>
      </c>
      <c r="AZ25" s="25">
        <f>IF('[2]Men''s Epée'!$W$3=TRUE,W25,0)</f>
        <v>0</v>
      </c>
      <c r="BA25" s="25">
        <f t="shared" si="28"/>
        <v>0</v>
      </c>
      <c r="BB25" s="55">
        <f t="shared" si="29"/>
        <v>0</v>
      </c>
      <c r="BC25" s="55">
        <f t="shared" si="30"/>
        <v>0</v>
      </c>
      <c r="BD25" s="55">
        <f t="shared" si="31"/>
        <v>0</v>
      </c>
      <c r="BE25" s="55">
        <f t="shared" si="32"/>
        <v>0</v>
      </c>
      <c r="BF25" s="25">
        <f t="shared" si="33"/>
        <v>169</v>
      </c>
    </row>
    <row r="26" spans="1:58" ht="13.5" customHeight="1">
      <c r="A26" s="19" t="str">
        <f t="shared" si="0"/>
        <v>23</v>
      </c>
      <c r="B26" s="19" t="str">
        <f t="shared" si="1"/>
        <v>#</v>
      </c>
      <c r="C26" s="35" t="s">
        <v>163</v>
      </c>
      <c r="D26" s="20">
        <v>1987</v>
      </c>
      <c r="E26" s="21">
        <f>ROUND(F26+IF('[2]Men''s Epée'!$A$3=1,G26,0)+LARGE($AG26:$AR26,1)+LARGE($AG26:$AR26,2)+LARGE($AG26:$AR26,3)+LARGE($AG26:$AR26,4),0)</f>
        <v>526</v>
      </c>
      <c r="F26" s="22"/>
      <c r="G26" s="23"/>
      <c r="H26" s="23">
        <v>9</v>
      </c>
      <c r="I26" s="24">
        <f>IF(OR('[2]Men''s Epée'!$A$3=1,'Men''s Epée'!$AG$3=TRUE),IF(OR(H26&gt;=33,ISNUMBER(H26)=FALSE),0,VLOOKUP(H26,PointTable,I$3,TRUE)),0)</f>
        <v>321</v>
      </c>
      <c r="J26" s="23">
        <v>22</v>
      </c>
      <c r="K26" s="24">
        <f>IF(OR('[2]Men''s Epée'!$A$3=1,'Men''s Epée'!$AH$3=TRUE),IF(OR(J26&gt;=33,ISNUMBER(J26)=FALSE),0,VLOOKUP(J26,PointTable,K$3,TRUE)),0)</f>
        <v>205</v>
      </c>
      <c r="L26" s="23" t="s">
        <v>8</v>
      </c>
      <c r="M26" s="24">
        <f>IF(OR('[2]Men''s Epée'!$A$3=1,'Men''s Epée'!$AI$3=TRUE),IF(OR(L26&gt;=33,ISNUMBER(L26)=FALSE),0,VLOOKUP(L26,PointTable,M$3,TRUE)),0)</f>
        <v>0</v>
      </c>
      <c r="N26" s="23" t="s">
        <v>8</v>
      </c>
      <c r="O26" s="24">
        <f>IF(OR('[2]Men''s Epée'!$A$3=1,'Men''s Epée'!$AJ$3=TRUE),IF(OR(N26&gt;=33,ISNUMBER(N26)=FALSE),0,VLOOKUP(N26,PointTable,O$3,TRUE)),0)</f>
        <v>0</v>
      </c>
      <c r="P26" s="4" t="str">
        <f t="shared" si="2"/>
        <v>np</v>
      </c>
      <c r="Q26" s="5">
        <f>IF(OR('[2]Men's Epée'!$A$3=1,'[2]Men's Epée'!$U$3=TRUE),IF(OR(P26&gt;='Men''s Epée'!$A$3,ISNUMBER(P26)=FALSE),0,VLOOKUP(P26,PointTable,Q$3,TRUE)),0)</f>
        <v>0</v>
      </c>
      <c r="R26" s="4" t="e">
        <f>VLOOKUP($C26,'[2]Women''s Foil'!$C$4:$U$100,R$1-2,FALSE)</f>
        <v>#N/A</v>
      </c>
      <c r="S26" s="4" t="str">
        <f t="shared" si="3"/>
        <v>np</v>
      </c>
      <c r="T26" s="5">
        <f>IF(OR('[2]Men's Epée'!$A$3=1,'[2]Men's Epée'!$V$3=TRUE),IF(OR(S26&gt;='Men''s Epée'!$A$3,ISNUMBER(S26)=FALSE),0,VLOOKUP(S26,PointTable,T$3,TRUE)),0)</f>
        <v>0</v>
      </c>
      <c r="U26" s="4" t="e">
        <f>VLOOKUP($C26,'[2]Women''s Foil'!$C$4:$U$100,U$1-2,FALSE)</f>
        <v>#N/A</v>
      </c>
      <c r="V26" s="4" t="str">
        <f t="shared" si="4"/>
        <v>np</v>
      </c>
      <c r="W26" s="5">
        <f>IF(OR('[2]Men's Epée'!$A$3=1,'[2]Men's Epée'!$W$3=TRUE),IF(OR(V26&gt;='Men''s Epée'!$A$3,ISNUMBER(V26)=FALSE),0,VLOOKUP(V26,PointTable,W$3,TRUE)),0)</f>
        <v>0</v>
      </c>
      <c r="X26" s="4" t="e">
        <f>VLOOKUP($C26,'[2]Women''s Foil'!$C$4:$U$100,X$1-2,FALSE)</f>
        <v>#N/A</v>
      </c>
      <c r="Y26" s="4" t="str">
        <f t="shared" si="5"/>
        <v>np</v>
      </c>
      <c r="Z26" s="5">
        <f>IF(OR(Y26&gt;='Men''s Epée'!$A$3,ISNUMBER(Y26)=FALSE),0,VLOOKUP(Y26,PointTable,Z$3,TRUE))</f>
        <v>0</v>
      </c>
      <c r="AA26" s="4" t="e">
        <f>VLOOKUP($C26,'[2]Women''s Foil'!$C$4:$U$100,AA$1-2,FALSE)</f>
        <v>#N/A</v>
      </c>
      <c r="AB26" s="52"/>
      <c r="AE26" s="54"/>
      <c r="AG26" s="25">
        <f t="shared" si="20"/>
        <v>321</v>
      </c>
      <c r="AH26" s="25">
        <f t="shared" si="21"/>
        <v>205</v>
      </c>
      <c r="AI26" s="25">
        <f t="shared" si="22"/>
        <v>0</v>
      </c>
      <c r="AJ26" s="25">
        <f t="shared" si="23"/>
        <v>0</v>
      </c>
      <c r="AK26" s="25">
        <f t="shared" si="24"/>
        <v>0</v>
      </c>
      <c r="AL26" s="25">
        <f t="shared" si="25"/>
        <v>0</v>
      </c>
      <c r="AM26" s="25">
        <f t="shared" si="26"/>
        <v>0</v>
      </c>
      <c r="AN26" s="25">
        <f t="shared" si="27"/>
        <v>0</v>
      </c>
      <c r="AO26" s="25">
        <f>IF(OR('[2]Men''s Epée'!$A$3=1,AB26&gt;0),ABS(AB26),0)</f>
        <v>0</v>
      </c>
      <c r="AP26" s="25">
        <f>IF(OR('[2]Men''s Epée'!$A$3=1,AC26&gt;0),ABS(AC26),0)</f>
        <v>0</v>
      </c>
      <c r="AQ26" s="25">
        <f>IF(OR('[2]Men''s Epée'!$A$3=1,AD26&gt;0),ABS(AD26),0)</f>
        <v>0</v>
      </c>
      <c r="AR26" s="25">
        <f>IF(OR('[2]Men''s Epée'!$A$3=1,AE26&gt;0),ABS(AE26),0)</f>
        <v>0</v>
      </c>
      <c r="AT26" s="25">
        <f>IF('Men''s Epée'!AG$3=TRUE,I26,0)</f>
        <v>321</v>
      </c>
      <c r="AU26" s="25">
        <f>IF('Men''s Epée'!AH$3=TRUE,K26,0)</f>
        <v>0</v>
      </c>
      <c r="AV26" s="25">
        <f>IF('Men''s Epée'!AI$3=TRUE,M26,0)</f>
        <v>0</v>
      </c>
      <c r="AW26" s="25">
        <f>IF('Men''s Epée'!AJ$3=TRUE,O26,0)</f>
        <v>0</v>
      </c>
      <c r="AX26" s="25">
        <f>IF('[2]Men''s Epée'!$U$3=TRUE,Q26,0)</f>
        <v>0</v>
      </c>
      <c r="AY26" s="25">
        <f>IF('[2]Men''s Epée'!$V$3=TRUE,T26,0)</f>
        <v>0</v>
      </c>
      <c r="AZ26" s="25">
        <f>IF('[2]Men''s Epée'!$W$3=TRUE,W26,0)</f>
        <v>0</v>
      </c>
      <c r="BA26" s="25">
        <f t="shared" si="28"/>
        <v>0</v>
      </c>
      <c r="BB26" s="55">
        <f t="shared" si="29"/>
        <v>0</v>
      </c>
      <c r="BC26" s="55">
        <f t="shared" si="30"/>
        <v>0</v>
      </c>
      <c r="BD26" s="55">
        <f t="shared" si="31"/>
        <v>0</v>
      </c>
      <c r="BE26" s="55">
        <f t="shared" si="32"/>
        <v>0</v>
      </c>
      <c r="BF26" s="25">
        <f t="shared" si="33"/>
        <v>321</v>
      </c>
    </row>
    <row r="27" spans="1:58" ht="13.5" customHeight="1">
      <c r="A27" s="19" t="str">
        <f t="shared" si="0"/>
        <v>24</v>
      </c>
      <c r="B27" s="19">
        <f t="shared" si="1"/>
      </c>
      <c r="C27" s="35" t="s">
        <v>35</v>
      </c>
      <c r="D27" s="20">
        <v>1982</v>
      </c>
      <c r="E27" s="21">
        <f>ROUND(F27+IF('[2]Men''s Epée'!$A$3=1,G27,0)+LARGE($AG27:$AR27,1)+LARGE($AG27:$AR27,2)+LARGE($AG27:$AR27,3)+LARGE($AG27:$AR27,4),0)</f>
        <v>522</v>
      </c>
      <c r="F27" s="22"/>
      <c r="G27" s="23"/>
      <c r="H27" s="23">
        <v>12</v>
      </c>
      <c r="I27" s="24">
        <f>IF(OR('[2]Men''s Epée'!$A$3=1,'Men''s Epée'!$AG$3=TRUE),IF(OR(H27&gt;=33,ISNUMBER(H27)=FALSE),0,VLOOKUP(H27,PointTable,I$3,TRUE)),0)</f>
        <v>318</v>
      </c>
      <c r="J27" s="23" t="s">
        <v>8</v>
      </c>
      <c r="K27" s="24">
        <f>IF(OR('[2]Men''s Epée'!$A$3=1,'Men''s Epée'!$AH$3=TRUE),IF(OR(J27&gt;=33,ISNUMBER(J27)=FALSE),0,VLOOKUP(J27,PointTable,K$3,TRUE)),0)</f>
        <v>0</v>
      </c>
      <c r="L27" s="23" t="s">
        <v>8</v>
      </c>
      <c r="M27" s="24">
        <f>IF(OR('[2]Men''s Epée'!$A$3=1,'Men''s Epée'!$AI$3=TRUE),IF(OR(L27&gt;=33,ISNUMBER(L27)=FALSE),0,VLOOKUP(L27,PointTable,M$3,TRUE)),0)</f>
        <v>0</v>
      </c>
      <c r="N27" s="23">
        <v>23</v>
      </c>
      <c r="O27" s="24">
        <f>IF(OR('[2]Men''s Epée'!$A$3=1,'Men''s Epée'!$AJ$3=TRUE),IF(OR(N27&gt;=33,ISNUMBER(N27)=FALSE),0,VLOOKUP(N27,PointTable,O$3,TRUE)),0)</f>
        <v>204</v>
      </c>
      <c r="P27" s="4" t="str">
        <f t="shared" si="2"/>
        <v>np</v>
      </c>
      <c r="Q27" s="5">
        <f>IF(OR('[2]Men's Epée'!$A$3=1,'[2]Men's Epée'!$U$3=TRUE),IF(OR(P27&gt;='Men''s Epée'!$A$3,ISNUMBER(P27)=FALSE),0,VLOOKUP(P27,PointTable,Q$3,TRUE)),0)</f>
        <v>0</v>
      </c>
      <c r="R27" s="4" t="e">
        <f>VLOOKUP($C27,'[2]Women''s Foil'!$C$4:$U$100,R$1-2,FALSE)</f>
        <v>#N/A</v>
      </c>
      <c r="S27" s="4" t="str">
        <f t="shared" si="3"/>
        <v>np</v>
      </c>
      <c r="T27" s="5">
        <f>IF(OR('[2]Men's Epée'!$A$3=1,'[2]Men's Epée'!$V$3=TRUE),IF(OR(S27&gt;='Men''s Epée'!$A$3,ISNUMBER(S27)=FALSE),0,VLOOKUP(S27,PointTable,T$3,TRUE)),0)</f>
        <v>0</v>
      </c>
      <c r="U27" s="4" t="e">
        <f>VLOOKUP($C27,'[2]Women''s Foil'!$C$4:$U$100,U$1-2,FALSE)</f>
        <v>#N/A</v>
      </c>
      <c r="V27" s="4" t="str">
        <f t="shared" si="4"/>
        <v>np</v>
      </c>
      <c r="W27" s="5">
        <f>IF(OR('[2]Men's Epée'!$A$3=1,'[2]Men's Epée'!$W$3=TRUE),IF(OR(V27&gt;='Men''s Epée'!$A$3,ISNUMBER(V27)=FALSE),0,VLOOKUP(V27,PointTable,W$3,TRUE)),0)</f>
        <v>0</v>
      </c>
      <c r="X27" s="4" t="e">
        <f>VLOOKUP($C27,'[2]Women''s Foil'!$C$4:$U$100,X$1-2,FALSE)</f>
        <v>#N/A</v>
      </c>
      <c r="Y27" s="4" t="str">
        <f t="shared" si="5"/>
        <v>np</v>
      </c>
      <c r="Z27" s="5">
        <f>IF(OR(Y27&gt;='Men''s Epée'!$A$3,ISNUMBER(Y27)=FALSE),0,VLOOKUP(Y27,PointTable,Z$3,TRUE))</f>
        <v>0</v>
      </c>
      <c r="AA27" s="4" t="e">
        <f>VLOOKUP($C27,'[2]Women''s Foil'!$C$4:$U$100,AA$1-2,FALSE)</f>
        <v>#N/A</v>
      </c>
      <c r="AB27" s="52"/>
      <c r="AE27" s="54"/>
      <c r="AG27" s="25">
        <f t="shared" si="20"/>
        <v>318</v>
      </c>
      <c r="AH27" s="25">
        <f t="shared" si="21"/>
        <v>0</v>
      </c>
      <c r="AI27" s="25">
        <f t="shared" si="22"/>
        <v>0</v>
      </c>
      <c r="AJ27" s="25">
        <f t="shared" si="23"/>
        <v>204</v>
      </c>
      <c r="AK27" s="25">
        <f t="shared" si="24"/>
        <v>0</v>
      </c>
      <c r="AL27" s="25">
        <f t="shared" si="25"/>
        <v>0</v>
      </c>
      <c r="AM27" s="25">
        <f t="shared" si="26"/>
        <v>0</v>
      </c>
      <c r="AN27" s="25">
        <f t="shared" si="27"/>
        <v>0</v>
      </c>
      <c r="AO27" s="25">
        <f>IF(OR('[2]Men''s Epée'!$A$3=1,AB27&gt;0),ABS(AB27),0)</f>
        <v>0</v>
      </c>
      <c r="AP27" s="25">
        <f>IF(OR('[2]Men''s Epée'!$A$3=1,AC27&gt;0),ABS(AC27),0)</f>
        <v>0</v>
      </c>
      <c r="AQ27" s="25">
        <f>IF(OR('[2]Men''s Epée'!$A$3=1,AD27&gt;0),ABS(AD27),0)</f>
        <v>0</v>
      </c>
      <c r="AR27" s="25">
        <f>IF(OR('[2]Men''s Epée'!$A$3=1,AE27&gt;0),ABS(AE27),0)</f>
        <v>0</v>
      </c>
      <c r="AT27" s="25">
        <f>IF('Men''s Epée'!AG$3=TRUE,I27,0)</f>
        <v>318</v>
      </c>
      <c r="AU27" s="25">
        <f>IF('Men''s Epée'!AH$3=TRUE,K27,0)</f>
        <v>0</v>
      </c>
      <c r="AV27" s="25">
        <f>IF('Men''s Epée'!AI$3=TRUE,M27,0)</f>
        <v>0</v>
      </c>
      <c r="AW27" s="25">
        <f>IF('Men''s Epée'!AJ$3=TRUE,O27,0)</f>
        <v>0</v>
      </c>
      <c r="AX27" s="25">
        <f>IF('[2]Men''s Epée'!$U$3=TRUE,Q27,0)</f>
        <v>0</v>
      </c>
      <c r="AY27" s="25">
        <f>IF('[2]Men''s Epée'!$V$3=TRUE,T27,0)</f>
        <v>0</v>
      </c>
      <c r="AZ27" s="25">
        <f>IF('[2]Men''s Epée'!$W$3=TRUE,W27,0)</f>
        <v>0</v>
      </c>
      <c r="BA27" s="25">
        <f t="shared" si="28"/>
        <v>0</v>
      </c>
      <c r="BB27" s="55">
        <f t="shared" si="29"/>
        <v>0</v>
      </c>
      <c r="BC27" s="55">
        <f t="shared" si="30"/>
        <v>0</v>
      </c>
      <c r="BD27" s="55">
        <f t="shared" si="31"/>
        <v>0</v>
      </c>
      <c r="BE27" s="55">
        <f t="shared" si="32"/>
        <v>0</v>
      </c>
      <c r="BF27" s="25">
        <f t="shared" si="33"/>
        <v>318</v>
      </c>
    </row>
    <row r="28" spans="1:58" ht="13.5" customHeight="1">
      <c r="A28" s="19" t="str">
        <f t="shared" si="0"/>
        <v>25</v>
      </c>
      <c r="B28" s="19">
        <f t="shared" si="1"/>
      </c>
      <c r="C28" s="37" t="s">
        <v>190</v>
      </c>
      <c r="D28" s="25">
        <v>1983</v>
      </c>
      <c r="E28" s="21">
        <f>ROUND(F28+IF('[2]Men''s Epée'!$A$3=1,G28,0)+LARGE($AG28:$AR28,1)+LARGE($AG28:$AR28,2)+LARGE($AG28:$AR28,3)+LARGE($AG28:$AR28,4),0)</f>
        <v>510</v>
      </c>
      <c r="F28" s="22"/>
      <c r="G28" s="23"/>
      <c r="H28" s="23" t="s">
        <v>8</v>
      </c>
      <c r="I28" s="24">
        <f>IF(OR('[2]Men''s Epée'!$A$3=1,'Men''s Epée'!$AG$3=TRUE),IF(OR(H28&gt;=33,ISNUMBER(H28)=FALSE),0,VLOOKUP(H28,PointTable,I$3,TRUE)),0)</f>
        <v>0</v>
      </c>
      <c r="J28" s="23">
        <v>3</v>
      </c>
      <c r="K28" s="24">
        <f>IF(OR('[2]Men''s Epée'!$A$3=1,'Men''s Epée'!$AH$3=TRUE),IF(OR(J28&gt;=33,ISNUMBER(J28)=FALSE),0,VLOOKUP(J28,PointTable,K$3,TRUE)),0)</f>
        <v>510</v>
      </c>
      <c r="L28" s="23" t="s">
        <v>8</v>
      </c>
      <c r="M28" s="24">
        <f>IF(OR('[2]Men''s Epée'!$A$3=1,'Men''s Epée'!$AI$3=TRUE),IF(OR(L28&gt;=33,ISNUMBER(L28)=FALSE),0,VLOOKUP(L28,PointTable,M$3,TRUE)),0)</f>
        <v>0</v>
      </c>
      <c r="N28" s="23" t="s">
        <v>8</v>
      </c>
      <c r="O28" s="24">
        <f>IF(OR('[2]Men''s Epée'!$A$3=1,'Men''s Epée'!$AJ$3=TRUE),IF(OR(N28&gt;=33,ISNUMBER(N28)=FALSE),0,VLOOKUP(N28,PointTable,O$3,TRUE)),0)</f>
        <v>0</v>
      </c>
      <c r="P28" s="4" t="str">
        <f t="shared" si="2"/>
        <v>np</v>
      </c>
      <c r="Q28" s="5">
        <f>IF(OR('[2]Men's Epée'!$A$3=1,'[2]Men's Epée'!$U$3=TRUE),IF(OR(P28&gt;='Men''s Epée'!$A$3,ISNUMBER(P28)=FALSE),0,VLOOKUP(P28,PointTable,Q$3,TRUE)),0)</f>
        <v>0</v>
      </c>
      <c r="R28" s="4" t="e">
        <f>VLOOKUP($C28,'[2]Women''s Foil'!$C$4:$U$100,R$1-2,FALSE)</f>
        <v>#N/A</v>
      </c>
      <c r="S28" s="4" t="str">
        <f t="shared" si="3"/>
        <v>np</v>
      </c>
      <c r="T28" s="5">
        <f>IF(OR('[2]Men's Epée'!$A$3=1,'[2]Men's Epée'!$V$3=TRUE),IF(OR(S28&gt;='Men''s Epée'!$A$3,ISNUMBER(S28)=FALSE),0,VLOOKUP(S28,PointTable,T$3,TRUE)),0)</f>
        <v>0</v>
      </c>
      <c r="U28" s="4" t="e">
        <f>VLOOKUP($C28,'[2]Women''s Foil'!$C$4:$U$100,U$1-2,FALSE)</f>
        <v>#N/A</v>
      </c>
      <c r="V28" s="4" t="str">
        <f t="shared" si="4"/>
        <v>np</v>
      </c>
      <c r="W28" s="5">
        <f>IF(OR('[2]Men's Epée'!$A$3=1,'[2]Men's Epée'!$W$3=TRUE),IF(OR(V28&gt;='Men''s Epée'!$A$3,ISNUMBER(V28)=FALSE),0,VLOOKUP(V28,PointTable,W$3,TRUE)),0)</f>
        <v>0</v>
      </c>
      <c r="X28" s="4" t="e">
        <f>VLOOKUP($C28,'[2]Women''s Foil'!$C$4:$U$100,X$1-2,FALSE)</f>
        <v>#N/A</v>
      </c>
      <c r="Y28" s="4" t="str">
        <f t="shared" si="5"/>
        <v>np</v>
      </c>
      <c r="Z28" s="5">
        <f>IF(OR(Y28&gt;='Men''s Epée'!$A$3,ISNUMBER(Y28)=FALSE),0,VLOOKUP(Y28,PointTable,Z$3,TRUE))</f>
        <v>0</v>
      </c>
      <c r="AA28" s="4" t="e">
        <f>VLOOKUP($C28,'[2]Women''s Foil'!$C$4:$U$100,AA$1-2,FALSE)</f>
        <v>#N/A</v>
      </c>
      <c r="AB28" s="52"/>
      <c r="AE28" s="54"/>
      <c r="AG28" s="25">
        <f t="shared" si="20"/>
        <v>0</v>
      </c>
      <c r="AH28" s="25">
        <f t="shared" si="21"/>
        <v>510</v>
      </c>
      <c r="AI28" s="25">
        <f t="shared" si="22"/>
        <v>0</v>
      </c>
      <c r="AJ28" s="25">
        <f t="shared" si="23"/>
        <v>0</v>
      </c>
      <c r="AK28" s="25">
        <f t="shared" si="24"/>
        <v>0</v>
      </c>
      <c r="AL28" s="25">
        <f t="shared" si="25"/>
        <v>0</v>
      </c>
      <c r="AM28" s="25">
        <f t="shared" si="26"/>
        <v>0</v>
      </c>
      <c r="AN28" s="25">
        <f t="shared" si="27"/>
        <v>0</v>
      </c>
      <c r="AO28" s="25">
        <f>IF(OR('[2]Men''s Epée'!$A$3=1,AB28&gt;0),ABS(AB28),0)</f>
        <v>0</v>
      </c>
      <c r="AP28" s="25">
        <f>IF(OR('[2]Men''s Epée'!$A$3=1,AC28&gt;0),ABS(AC28),0)</f>
        <v>0</v>
      </c>
      <c r="AQ28" s="25">
        <f>IF(OR('[2]Men''s Epée'!$A$3=1,AD28&gt;0),ABS(AD28),0)</f>
        <v>0</v>
      </c>
      <c r="AR28" s="25">
        <f>IF(OR('[2]Men''s Epée'!$A$3=1,AE28&gt;0),ABS(AE28),0)</f>
        <v>0</v>
      </c>
      <c r="AT28" s="25">
        <f>IF('Men''s Epée'!AG$3=TRUE,I28,0)</f>
        <v>0</v>
      </c>
      <c r="AU28" s="25">
        <f>IF('Men''s Epée'!AH$3=TRUE,K28,0)</f>
        <v>0</v>
      </c>
      <c r="AV28" s="25">
        <f>IF('Men''s Epée'!AI$3=TRUE,M28,0)</f>
        <v>0</v>
      </c>
      <c r="AW28" s="25">
        <f>IF('Men''s Epée'!AJ$3=TRUE,O28,0)</f>
        <v>0</v>
      </c>
      <c r="AX28" s="25">
        <f>IF('[2]Men''s Epée'!$U$3=TRUE,Q28,0)</f>
        <v>0</v>
      </c>
      <c r="AY28" s="25">
        <f>IF('[2]Men''s Epée'!$V$3=TRUE,T28,0)</f>
        <v>0</v>
      </c>
      <c r="AZ28" s="25">
        <f>IF('[2]Men''s Epée'!$W$3=TRUE,W28,0)</f>
        <v>0</v>
      </c>
      <c r="BA28" s="25">
        <f t="shared" si="28"/>
        <v>0</v>
      </c>
      <c r="BB28" s="55">
        <f t="shared" si="29"/>
        <v>0</v>
      </c>
      <c r="BC28" s="55">
        <f t="shared" si="30"/>
        <v>0</v>
      </c>
      <c r="BD28" s="55">
        <f t="shared" si="31"/>
        <v>0</v>
      </c>
      <c r="BE28" s="55">
        <f t="shared" si="32"/>
        <v>0</v>
      </c>
      <c r="BF28" s="25">
        <f t="shared" si="33"/>
        <v>0</v>
      </c>
    </row>
    <row r="29" spans="1:58" ht="13.5" customHeight="1">
      <c r="A29" s="19" t="str">
        <f t="shared" si="0"/>
        <v>26</v>
      </c>
      <c r="B29" s="19" t="str">
        <f t="shared" si="1"/>
        <v>#</v>
      </c>
      <c r="C29" s="35" t="s">
        <v>281</v>
      </c>
      <c r="D29" s="20">
        <v>1985</v>
      </c>
      <c r="E29" s="21">
        <f>ROUND(F29+IF('[2]Men''s Epée'!$A$3=1,G29,0)+LARGE($AG29:$AR29,1)+LARGE($AG29:$AR29,2)+LARGE($AG29:$AR29,3)+LARGE($AG29:$AR29,4),0)</f>
        <v>508</v>
      </c>
      <c r="F29" s="22"/>
      <c r="G29" s="23"/>
      <c r="H29" s="23">
        <v>13</v>
      </c>
      <c r="I29" s="24">
        <f>IF(OR('[2]Men''s Epée'!$A$3=1,'Men''s Epée'!$AG$3=TRUE),IF(OR(H29&gt;=33,ISNUMBER(H29)=FALSE),0,VLOOKUP(H29,PointTable,I$3,TRUE)),0)</f>
        <v>303</v>
      </c>
      <c r="J29" s="23" t="s">
        <v>8</v>
      </c>
      <c r="K29" s="24">
        <f>IF(OR('[2]Men''s Epée'!$A$3=1,'Men''s Epée'!$AH$3=TRUE),IF(OR(J29&gt;=33,ISNUMBER(J29)=FALSE),0,VLOOKUP(J29,PointTable,K$3,TRUE)),0)</f>
        <v>0</v>
      </c>
      <c r="L29" s="23" t="s">
        <v>8</v>
      </c>
      <c r="M29" s="24">
        <f>IF(OR('[2]Men''s Epée'!$A$3=1,'Men''s Epée'!$AI$3=TRUE),IF(OR(L29&gt;=33,ISNUMBER(L29)=FALSE),0,VLOOKUP(L29,PointTable,M$3,TRUE)),0)</f>
        <v>0</v>
      </c>
      <c r="N29" s="23">
        <v>22</v>
      </c>
      <c r="O29" s="24">
        <f>IF(OR('[2]Men''s Epée'!$A$3=1,'Men''s Epée'!$AJ$3=TRUE),IF(OR(N29&gt;=33,ISNUMBER(N29)=FALSE),0,VLOOKUP(N29,PointTable,O$3,TRUE)),0)</f>
        <v>205</v>
      </c>
      <c r="P29" s="4" t="str">
        <f t="shared" si="2"/>
        <v>np</v>
      </c>
      <c r="Q29" s="5">
        <f>IF(OR('[2]Men's Epée'!$A$3=1,'[2]Men's Epée'!$U$3=TRUE),IF(OR(P29&gt;='Men''s Epée'!$A$3,ISNUMBER(P29)=FALSE),0,VLOOKUP(P29,PointTable,Q$3,TRUE)),0)</f>
        <v>0</v>
      </c>
      <c r="R29" s="4" t="e">
        <f>VLOOKUP($C29,'[2]Women''s Foil'!$C$4:$U$100,R$1-2,FALSE)</f>
        <v>#N/A</v>
      </c>
      <c r="S29" s="4" t="str">
        <f t="shared" si="3"/>
        <v>np</v>
      </c>
      <c r="T29" s="5">
        <f>IF(OR('[2]Men's Epée'!$A$3=1,'[2]Men's Epée'!$V$3=TRUE),IF(OR(S29&gt;='Men''s Epée'!$A$3,ISNUMBER(S29)=FALSE),0,VLOOKUP(S29,PointTable,T$3,TRUE)),0)</f>
        <v>0</v>
      </c>
      <c r="U29" s="4" t="e">
        <f>VLOOKUP($C29,'[2]Women''s Foil'!$C$4:$U$100,U$1-2,FALSE)</f>
        <v>#N/A</v>
      </c>
      <c r="V29" s="4" t="str">
        <f t="shared" si="4"/>
        <v>np</v>
      </c>
      <c r="W29" s="5">
        <f>IF(OR('[2]Men's Epée'!$A$3=1,'[2]Men's Epée'!$W$3=TRUE),IF(OR(V29&gt;='Men''s Epée'!$A$3,ISNUMBER(V29)=FALSE),0,VLOOKUP(V29,PointTable,W$3,TRUE)),0)</f>
        <v>0</v>
      </c>
      <c r="X29" s="4" t="e">
        <f>VLOOKUP($C29,'[2]Women''s Foil'!$C$4:$U$100,X$1-2,FALSE)</f>
        <v>#N/A</v>
      </c>
      <c r="Y29" s="4" t="str">
        <f t="shared" si="5"/>
        <v>np</v>
      </c>
      <c r="Z29" s="5">
        <f>IF(OR(Y29&gt;='Men''s Epée'!$A$3,ISNUMBER(Y29)=FALSE),0,VLOOKUP(Y29,PointTable,Z$3,TRUE))</f>
        <v>0</v>
      </c>
      <c r="AA29" s="4" t="e">
        <f>VLOOKUP($C29,'[2]Women''s Foil'!$C$4:$U$100,AA$1-2,FALSE)</f>
        <v>#N/A</v>
      </c>
      <c r="AB29" s="52"/>
      <c r="AE29" s="54"/>
      <c r="AG29" s="25">
        <f t="shared" si="20"/>
        <v>303</v>
      </c>
      <c r="AH29" s="25">
        <f t="shared" si="21"/>
        <v>0</v>
      </c>
      <c r="AI29" s="25">
        <f t="shared" si="22"/>
        <v>0</v>
      </c>
      <c r="AJ29" s="25">
        <f t="shared" si="23"/>
        <v>205</v>
      </c>
      <c r="AK29" s="25">
        <f t="shared" si="24"/>
        <v>0</v>
      </c>
      <c r="AL29" s="25">
        <f t="shared" si="25"/>
        <v>0</v>
      </c>
      <c r="AM29" s="25">
        <f t="shared" si="26"/>
        <v>0</v>
      </c>
      <c r="AN29" s="25">
        <f t="shared" si="27"/>
        <v>0</v>
      </c>
      <c r="AO29" s="25">
        <f>IF(OR('[2]Men''s Epée'!$A$3=1,AB29&gt;0),ABS(AB29),0)</f>
        <v>0</v>
      </c>
      <c r="AP29" s="25">
        <f>IF(OR('[2]Men''s Epée'!$A$3=1,AC29&gt;0),ABS(AC29),0)</f>
        <v>0</v>
      </c>
      <c r="AQ29" s="25">
        <f>IF(OR('[2]Men''s Epée'!$A$3=1,AD29&gt;0),ABS(AD29),0)</f>
        <v>0</v>
      </c>
      <c r="AR29" s="25">
        <f>IF(OR('[2]Men''s Epée'!$A$3=1,AE29&gt;0),ABS(AE29),0)</f>
        <v>0</v>
      </c>
      <c r="AT29" s="25">
        <f>IF('Men''s Epée'!AG$3=TRUE,I29,0)</f>
        <v>303</v>
      </c>
      <c r="AU29" s="25">
        <f>IF('Men''s Epée'!AH$3=TRUE,K29,0)</f>
        <v>0</v>
      </c>
      <c r="AV29" s="25">
        <f>IF('Men''s Epée'!AI$3=TRUE,M29,0)</f>
        <v>0</v>
      </c>
      <c r="AW29" s="25">
        <f>IF('Men''s Epée'!AJ$3=TRUE,O29,0)</f>
        <v>0</v>
      </c>
      <c r="AX29" s="25">
        <f>IF('[2]Men''s Epée'!$U$3=TRUE,Q29,0)</f>
        <v>0</v>
      </c>
      <c r="AY29" s="25">
        <f>IF('[2]Men''s Epée'!$V$3=TRUE,T29,0)</f>
        <v>0</v>
      </c>
      <c r="AZ29" s="25">
        <f>IF('[2]Men''s Epée'!$W$3=TRUE,W29,0)</f>
        <v>0</v>
      </c>
      <c r="BA29" s="25">
        <f t="shared" si="28"/>
        <v>0</v>
      </c>
      <c r="BB29" s="55">
        <f t="shared" si="29"/>
        <v>0</v>
      </c>
      <c r="BC29" s="55">
        <f t="shared" si="30"/>
        <v>0</v>
      </c>
      <c r="BD29" s="55">
        <f t="shared" si="31"/>
        <v>0</v>
      </c>
      <c r="BE29" s="55">
        <f t="shared" si="32"/>
        <v>0</v>
      </c>
      <c r="BF29" s="25">
        <f t="shared" si="33"/>
        <v>303</v>
      </c>
    </row>
    <row r="30" spans="1:58" ht="13.5" customHeight="1">
      <c r="A30" s="19" t="str">
        <f t="shared" si="0"/>
        <v>27</v>
      </c>
      <c r="B30" s="19">
        <f t="shared" si="1"/>
      </c>
      <c r="C30" s="37" t="s">
        <v>100</v>
      </c>
      <c r="D30" s="25">
        <v>1984</v>
      </c>
      <c r="E30" s="21">
        <f>ROUND(F30+IF('[2]Men''s Epée'!$A$3=1,G30,0)+LARGE($AG30:$AR30,1)+LARGE($AG30:$AR30,2)+LARGE($AG30:$AR30,3)+LARGE($AG30:$AR30,4),0)</f>
        <v>506</v>
      </c>
      <c r="F30" s="22"/>
      <c r="G30" s="23"/>
      <c r="H30" s="23">
        <v>26</v>
      </c>
      <c r="I30" s="24">
        <f>IF(OR('[2]Men''s Epée'!$A$3=1,'Men''s Epée'!$AG$3=TRUE),IF(OR(H30&gt;=33,ISNUMBER(H30)=FALSE),0,VLOOKUP(H30,PointTable,I$3,TRUE)),0)</f>
        <v>171</v>
      </c>
      <c r="J30" s="23">
        <v>32</v>
      </c>
      <c r="K30" s="24">
        <f>IF(OR('[2]Men''s Epée'!$A$3=1,'Men''s Epée'!$AH$3=TRUE),IF(OR(J30&gt;=33,ISNUMBER(J30)=FALSE),0,VLOOKUP(J30,PointTable,K$3,TRUE)),0)</f>
        <v>165</v>
      </c>
      <c r="L30" s="23" t="s">
        <v>8</v>
      </c>
      <c r="M30" s="24">
        <f>IF(OR('[2]Men''s Epée'!$A$3=1,'Men''s Epée'!$AI$3=TRUE),IF(OR(L30&gt;=33,ISNUMBER(L30)=FALSE),0,VLOOKUP(L30,PointTable,M$3,TRUE)),0)</f>
        <v>0</v>
      </c>
      <c r="N30" s="23">
        <v>27</v>
      </c>
      <c r="O30" s="24">
        <f>IF(OR('[2]Men''s Epée'!$A$3=1,'Men''s Epée'!$AJ$3=TRUE),IF(OR(N30&gt;=33,ISNUMBER(N30)=FALSE),0,VLOOKUP(N30,PointTable,O$3,TRUE)),0)</f>
        <v>170</v>
      </c>
      <c r="P30" s="4" t="str">
        <f t="shared" si="2"/>
        <v>np</v>
      </c>
      <c r="Q30" s="5">
        <f>IF(OR('[2]Men's Epée'!$A$3=1,'[2]Men's Epée'!$U$3=TRUE),IF(OR(P30&gt;='Men''s Epée'!$A$3,ISNUMBER(P30)=FALSE),0,VLOOKUP(P30,PointTable,Q$3,TRUE)),0)</f>
        <v>0</v>
      </c>
      <c r="R30" s="4" t="e">
        <f>VLOOKUP($C30,'[2]Women''s Foil'!$C$4:$U$100,R$1-2,FALSE)</f>
        <v>#N/A</v>
      </c>
      <c r="S30" s="4" t="str">
        <f t="shared" si="3"/>
        <v>np</v>
      </c>
      <c r="T30" s="5">
        <f>IF(OR('[2]Men's Epée'!$A$3=1,'[2]Men's Epée'!$V$3=TRUE),IF(OR(S30&gt;='Men''s Epée'!$A$3,ISNUMBER(S30)=FALSE),0,VLOOKUP(S30,PointTable,T$3,TRUE)),0)</f>
        <v>0</v>
      </c>
      <c r="U30" s="4" t="e">
        <f>VLOOKUP($C30,'[2]Women''s Foil'!$C$4:$U$100,U$1-2,FALSE)</f>
        <v>#N/A</v>
      </c>
      <c r="V30" s="4" t="str">
        <f t="shared" si="4"/>
        <v>np</v>
      </c>
      <c r="W30" s="5">
        <f>IF(OR('[2]Men's Epée'!$A$3=1,'[2]Men's Epée'!$W$3=TRUE),IF(OR(V30&gt;='Men''s Epée'!$A$3,ISNUMBER(V30)=FALSE),0,VLOOKUP(V30,PointTable,W$3,TRUE)),0)</f>
        <v>0</v>
      </c>
      <c r="X30" s="4" t="e">
        <f>VLOOKUP($C30,'[2]Women''s Foil'!$C$4:$U$100,X$1-2,FALSE)</f>
        <v>#N/A</v>
      </c>
      <c r="Y30" s="4" t="str">
        <f t="shared" si="5"/>
        <v>np</v>
      </c>
      <c r="Z30" s="5">
        <f>IF(OR(Y30&gt;='Men''s Epée'!$A$3,ISNUMBER(Y30)=FALSE),0,VLOOKUP(Y30,PointTable,Z$3,TRUE))</f>
        <v>0</v>
      </c>
      <c r="AA30" s="4" t="e">
        <f>VLOOKUP($C30,'[2]Women''s Foil'!$C$4:$U$100,AA$1-2,FALSE)</f>
        <v>#N/A</v>
      </c>
      <c r="AB30" s="52"/>
      <c r="AE30" s="54"/>
      <c r="AG30" s="25">
        <f t="shared" si="20"/>
        <v>171</v>
      </c>
      <c r="AH30" s="25">
        <f t="shared" si="21"/>
        <v>165</v>
      </c>
      <c r="AI30" s="25">
        <f t="shared" si="22"/>
        <v>0</v>
      </c>
      <c r="AJ30" s="25">
        <f t="shared" si="23"/>
        <v>170</v>
      </c>
      <c r="AK30" s="25">
        <f t="shared" si="24"/>
        <v>0</v>
      </c>
      <c r="AL30" s="25">
        <f t="shared" si="25"/>
        <v>0</v>
      </c>
      <c r="AM30" s="25">
        <f t="shared" si="26"/>
        <v>0</v>
      </c>
      <c r="AN30" s="25">
        <f t="shared" si="27"/>
        <v>0</v>
      </c>
      <c r="AO30" s="25">
        <f>IF(OR('[2]Men''s Epée'!$A$3=1,AB30&gt;0),ABS(AB30),0)</f>
        <v>0</v>
      </c>
      <c r="AP30" s="25">
        <f>IF(OR('[2]Men''s Epée'!$A$3=1,AC30&gt;0),ABS(AC30),0)</f>
        <v>0</v>
      </c>
      <c r="AQ30" s="25">
        <f>IF(OR('[2]Men''s Epée'!$A$3=1,AD30&gt;0),ABS(AD30),0)</f>
        <v>0</v>
      </c>
      <c r="AR30" s="25">
        <f>IF(OR('[2]Men''s Epée'!$A$3=1,AE30&gt;0),ABS(AE30),0)</f>
        <v>0</v>
      </c>
      <c r="AT30" s="25">
        <f>IF('Men''s Epée'!AG$3=TRUE,I30,0)</f>
        <v>171</v>
      </c>
      <c r="AU30" s="25">
        <f>IF('Men''s Epée'!AH$3=TRUE,K30,0)</f>
        <v>0</v>
      </c>
      <c r="AV30" s="25">
        <f>IF('Men''s Epée'!AI$3=TRUE,M30,0)</f>
        <v>0</v>
      </c>
      <c r="AW30" s="25">
        <f>IF('Men''s Epée'!AJ$3=TRUE,O30,0)</f>
        <v>0</v>
      </c>
      <c r="AX30" s="25">
        <f>IF('[2]Men''s Epée'!$U$3=TRUE,Q30,0)</f>
        <v>0</v>
      </c>
      <c r="AY30" s="25">
        <f>IF('[2]Men''s Epée'!$V$3=TRUE,T30,0)</f>
        <v>0</v>
      </c>
      <c r="AZ30" s="25">
        <f>IF('[2]Men''s Epée'!$W$3=TRUE,W30,0)</f>
        <v>0</v>
      </c>
      <c r="BA30" s="25">
        <f t="shared" si="28"/>
        <v>0</v>
      </c>
      <c r="BB30" s="55">
        <f t="shared" si="29"/>
        <v>0</v>
      </c>
      <c r="BC30" s="55">
        <f t="shared" si="30"/>
        <v>0</v>
      </c>
      <c r="BD30" s="55">
        <f t="shared" si="31"/>
        <v>0</v>
      </c>
      <c r="BE30" s="55">
        <f t="shared" si="32"/>
        <v>0</v>
      </c>
      <c r="BF30" s="25">
        <f t="shared" si="33"/>
        <v>171</v>
      </c>
    </row>
    <row r="31" spans="1:58" ht="13.5" customHeight="1">
      <c r="A31" s="19" t="str">
        <f t="shared" si="0"/>
        <v>28</v>
      </c>
      <c r="B31" s="19" t="str">
        <f t="shared" si="1"/>
        <v>#</v>
      </c>
      <c r="C31" s="35" t="s">
        <v>247</v>
      </c>
      <c r="D31" s="30">
        <v>1987</v>
      </c>
      <c r="E31" s="21">
        <f>ROUND(F31+IF('[2]Men''s Epée'!$A$3=1,G31,0)+LARGE($AG31:$AR31,1)+LARGE($AG31:$AR31,2)+LARGE($AG31:$AR31,3)+LARGE($AG31:$AR31,4),0)</f>
        <v>505</v>
      </c>
      <c r="F31" s="22"/>
      <c r="G31" s="23"/>
      <c r="H31" s="23" t="s">
        <v>8</v>
      </c>
      <c r="I31" s="24">
        <f>IF(OR('[2]Men''s Epée'!$A$3=1,'Men''s Epée'!$AG$3=TRUE),IF(OR(H31&gt;=33,ISNUMBER(H31)=FALSE),0,VLOOKUP(H31,PointTable,I$3,TRUE)),0)</f>
        <v>0</v>
      </c>
      <c r="J31" s="23" t="s">
        <v>8</v>
      </c>
      <c r="K31" s="24">
        <f>IF(OR('[2]Men''s Epée'!$A$3=1,'Men''s Epée'!$AH$3=TRUE),IF(OR(J31&gt;=33,ISNUMBER(J31)=FALSE),0,VLOOKUP(J31,PointTable,K$3,TRUE)),0)</f>
        <v>0</v>
      </c>
      <c r="L31" s="23" t="s">
        <v>8</v>
      </c>
      <c r="M31" s="24">
        <f>IF(OR('[2]Men''s Epée'!$A$3=1,'Men''s Epée'!$AI$3=TRUE),IF(OR(L31&gt;=33,ISNUMBER(L31)=FALSE),0,VLOOKUP(L31,PointTable,M$3,TRUE)),0)</f>
        <v>0</v>
      </c>
      <c r="N31" s="23">
        <v>14</v>
      </c>
      <c r="O31" s="24">
        <f>IF(OR('[2]Men''s Epée'!$A$3=1,'Men''s Epée'!$AJ$3=TRUE),IF(OR(N31&gt;=33,ISNUMBER(N31)=FALSE),0,VLOOKUP(N31,PointTable,O$3,TRUE)),0)</f>
        <v>302</v>
      </c>
      <c r="P31" s="4" t="str">
        <f t="shared" si="2"/>
        <v>np</v>
      </c>
      <c r="Q31" s="5">
        <f>IF(OR('[2]Men's Epée'!$A$3=1,'[2]Men's Epée'!$U$3=TRUE),IF(OR(P31&gt;='Men''s Epée'!$A$3,ISNUMBER(P31)=FALSE),0,VLOOKUP(P31,PointTable,Q$3,TRUE)),0)</f>
        <v>0</v>
      </c>
      <c r="R31" s="4" t="str">
        <f>VLOOKUP($C31,'[2]Women''s Foil'!$C$4:$U$100,R$1-2,FALSE)</f>
        <v>np</v>
      </c>
      <c r="S31" s="4">
        <f t="shared" si="3"/>
        <v>47.5</v>
      </c>
      <c r="T31" s="5">
        <f>IF(OR('[2]Men's Epée'!$A$3=1,'[2]Men's Epée'!$V$3=TRUE),IF(OR(S31&gt;='Men''s Epée'!$A$3,ISNUMBER(S31)=FALSE),0,VLOOKUP(S31,PointTable,T$3,TRUE)),0)</f>
        <v>202.5</v>
      </c>
      <c r="U31" s="4">
        <f>VLOOKUP($C31,'[2]Women''s Foil'!$C$4:$U$100,U$1-2,FALSE)</f>
        <v>47.5</v>
      </c>
      <c r="V31" s="4" t="str">
        <f t="shared" si="4"/>
        <v>np</v>
      </c>
      <c r="W31" s="5">
        <f>IF(OR('[2]Men's Epée'!$A$3=1,'[2]Men's Epée'!$W$3=TRUE),IF(OR(V31&gt;='Men''s Epée'!$A$3,ISNUMBER(V31)=FALSE),0,VLOOKUP(V31,PointTable,W$3,TRUE)),0)</f>
        <v>0</v>
      </c>
      <c r="X31" s="4" t="str">
        <f>VLOOKUP($C31,'[2]Women''s Foil'!$C$4:$U$100,X$1-2,FALSE)</f>
        <v>np</v>
      </c>
      <c r="Y31" s="4" t="str">
        <f t="shared" si="5"/>
        <v>np</v>
      </c>
      <c r="Z31" s="5">
        <f>IF(OR(Y31&gt;='Men''s Epée'!$A$3,ISNUMBER(Y31)=FALSE),0,VLOOKUP(Y31,PointTable,Z$3,TRUE))</f>
        <v>0</v>
      </c>
      <c r="AA31" s="4" t="str">
        <f>VLOOKUP($C31,'[2]Women''s Foil'!$C$4:$U$100,AA$1-2,FALSE)</f>
        <v>np</v>
      </c>
      <c r="AB31" s="52"/>
      <c r="AE31" s="54"/>
      <c r="AG31" s="25">
        <f t="shared" si="20"/>
        <v>0</v>
      </c>
      <c r="AH31" s="25">
        <f t="shared" si="21"/>
        <v>0</v>
      </c>
      <c r="AI31" s="25">
        <f t="shared" si="22"/>
        <v>0</v>
      </c>
      <c r="AJ31" s="25">
        <f t="shared" si="23"/>
        <v>302</v>
      </c>
      <c r="AK31" s="25">
        <f t="shared" si="24"/>
        <v>0</v>
      </c>
      <c r="AL31" s="25">
        <f t="shared" si="25"/>
        <v>202.5</v>
      </c>
      <c r="AM31" s="25">
        <f t="shared" si="26"/>
        <v>0</v>
      </c>
      <c r="AN31" s="25">
        <f t="shared" si="27"/>
        <v>0</v>
      </c>
      <c r="AO31" s="25">
        <f>IF(OR('[2]Men''s Epée'!$A$3=1,AB31&gt;0),ABS(AB31),0)</f>
        <v>0</v>
      </c>
      <c r="AP31" s="25">
        <f>IF(OR('[2]Men''s Epée'!$A$3=1,AC31&gt;0),ABS(AC31),0)</f>
        <v>0</v>
      </c>
      <c r="AQ31" s="25">
        <f>IF(OR('[2]Men''s Epée'!$A$3=1,AD31&gt;0),ABS(AD31),0)</f>
        <v>0</v>
      </c>
      <c r="AR31" s="25">
        <f>IF(OR('[2]Men''s Epée'!$A$3=1,AE31&gt;0),ABS(AE31),0)</f>
        <v>0</v>
      </c>
      <c r="AT31" s="25">
        <f>IF('Men''s Epée'!AG$3=TRUE,I31,0)</f>
        <v>0</v>
      </c>
      <c r="AU31" s="25">
        <f>IF('Men''s Epée'!AH$3=TRUE,K31,0)</f>
        <v>0</v>
      </c>
      <c r="AV31" s="25">
        <f>IF('Men''s Epée'!AI$3=TRUE,M31,0)</f>
        <v>0</v>
      </c>
      <c r="AW31" s="25">
        <f>IF('Men''s Epée'!AJ$3=TRUE,O31,0)</f>
        <v>0</v>
      </c>
      <c r="AX31" s="25">
        <f>IF('[2]Men''s Epée'!$U$3=TRUE,Q31,0)</f>
        <v>0</v>
      </c>
      <c r="AY31" s="25">
        <f>IF('[2]Men''s Epée'!$V$3=TRUE,T31,0)</f>
        <v>0</v>
      </c>
      <c r="AZ31" s="25">
        <f>IF('[2]Men''s Epée'!$W$3=TRUE,W31,0)</f>
        <v>0</v>
      </c>
      <c r="BA31" s="25">
        <f t="shared" si="28"/>
        <v>0</v>
      </c>
      <c r="BB31" s="55">
        <f t="shared" si="29"/>
        <v>0</v>
      </c>
      <c r="BC31" s="55">
        <f t="shared" si="30"/>
        <v>0</v>
      </c>
      <c r="BD31" s="55">
        <f t="shared" si="31"/>
        <v>0</v>
      </c>
      <c r="BE31" s="55">
        <f t="shared" si="32"/>
        <v>0</v>
      </c>
      <c r="BF31" s="25">
        <f t="shared" si="33"/>
        <v>0</v>
      </c>
    </row>
    <row r="32" spans="1:58" ht="13.5" customHeight="1">
      <c r="A32" s="19" t="str">
        <f t="shared" si="0"/>
        <v>29</v>
      </c>
      <c r="B32" s="19">
        <f t="shared" si="1"/>
      </c>
      <c r="C32" s="35" t="s">
        <v>162</v>
      </c>
      <c r="D32" s="20">
        <v>1984</v>
      </c>
      <c r="E32" s="21">
        <f>ROUND(F32+IF('[2]Men''s Epée'!$A$3=1,G32,0)+LARGE($AG32:$AR32,1)+LARGE($AG32:$AR32,2)+LARGE($AG32:$AR32,3)+LARGE($AG32:$AR32,4),0)</f>
        <v>381</v>
      </c>
      <c r="F32" s="22"/>
      <c r="G32" s="23"/>
      <c r="H32" s="23">
        <v>25</v>
      </c>
      <c r="I32" s="24">
        <f>IF(OR('[2]Men''s Epée'!$A$3=1,'Men''s Epée'!$AG$3=TRUE),IF(OR(H32&gt;=33,ISNUMBER(H32)=FALSE),0,VLOOKUP(H32,PointTable,I$3,TRUE)),0)</f>
        <v>172</v>
      </c>
      <c r="J32" s="23">
        <v>18</v>
      </c>
      <c r="K32" s="24">
        <f>IF(OR('[2]Men''s Epée'!$A$3=1,'Men''s Epée'!$AH$3=TRUE),IF(OR(J32&gt;=33,ISNUMBER(J32)=FALSE),0,VLOOKUP(J32,PointTable,K$3,TRUE)),0)</f>
        <v>209</v>
      </c>
      <c r="L32" s="23" t="s">
        <v>8</v>
      </c>
      <c r="M32" s="24">
        <f>IF(OR('[2]Men''s Epée'!$A$3=1,'Men''s Epée'!$AI$3=TRUE),IF(OR(L32&gt;=33,ISNUMBER(L32)=FALSE),0,VLOOKUP(L32,PointTable,M$3,TRUE)),0)</f>
        <v>0</v>
      </c>
      <c r="N32" s="23" t="s">
        <v>8</v>
      </c>
      <c r="O32" s="24">
        <f>IF(OR('[2]Men''s Epée'!$A$3=1,'Men''s Epée'!$AJ$3=TRUE),IF(OR(N32&gt;=33,ISNUMBER(N32)=FALSE),0,VLOOKUP(N32,PointTable,O$3,TRUE)),0)</f>
        <v>0</v>
      </c>
      <c r="P32" s="4" t="str">
        <f t="shared" si="2"/>
        <v>np</v>
      </c>
      <c r="Q32" s="5">
        <f>IF(OR('[2]Men's Epée'!$A$3=1,'[2]Men's Epée'!$U$3=TRUE),IF(OR(P32&gt;='Men''s Epée'!$A$3,ISNUMBER(P32)=FALSE),0,VLOOKUP(P32,PointTable,Q$3,TRUE)),0)</f>
        <v>0</v>
      </c>
      <c r="R32" s="4" t="e">
        <f>VLOOKUP($C32,'[2]Women''s Foil'!$C$4:$U$100,R$1-2,FALSE)</f>
        <v>#N/A</v>
      </c>
      <c r="S32" s="4" t="str">
        <f t="shared" si="3"/>
        <v>np</v>
      </c>
      <c r="T32" s="5">
        <f>IF(OR('[2]Men's Epée'!$A$3=1,'[2]Men's Epée'!$V$3=TRUE),IF(OR(S32&gt;='Men''s Epée'!$A$3,ISNUMBER(S32)=FALSE),0,VLOOKUP(S32,PointTable,T$3,TRUE)),0)</f>
        <v>0</v>
      </c>
      <c r="U32" s="4" t="e">
        <f>VLOOKUP($C32,'[2]Women''s Foil'!$C$4:$U$100,U$1-2,FALSE)</f>
        <v>#N/A</v>
      </c>
      <c r="V32" s="4" t="str">
        <f t="shared" si="4"/>
        <v>np</v>
      </c>
      <c r="W32" s="5">
        <f>IF(OR('[2]Men's Epée'!$A$3=1,'[2]Men's Epée'!$W$3=TRUE),IF(OR(V32&gt;='Men''s Epée'!$A$3,ISNUMBER(V32)=FALSE),0,VLOOKUP(V32,PointTable,W$3,TRUE)),0)</f>
        <v>0</v>
      </c>
      <c r="X32" s="4" t="e">
        <f>VLOOKUP($C32,'[2]Women''s Foil'!$C$4:$U$100,X$1-2,FALSE)</f>
        <v>#N/A</v>
      </c>
      <c r="Y32" s="4" t="str">
        <f t="shared" si="5"/>
        <v>np</v>
      </c>
      <c r="Z32" s="5">
        <f>IF(OR(Y32&gt;='Men''s Epée'!$A$3,ISNUMBER(Y32)=FALSE),0,VLOOKUP(Y32,PointTable,Z$3,TRUE))</f>
        <v>0</v>
      </c>
      <c r="AA32" s="4" t="e">
        <f>VLOOKUP($C32,'[2]Women''s Foil'!$C$4:$U$100,AA$1-2,FALSE)</f>
        <v>#N/A</v>
      </c>
      <c r="AB32" s="52"/>
      <c r="AE32" s="54"/>
      <c r="AG32" s="25">
        <f t="shared" si="20"/>
        <v>172</v>
      </c>
      <c r="AH32" s="25">
        <f t="shared" si="21"/>
        <v>209</v>
      </c>
      <c r="AI32" s="25">
        <f t="shared" si="22"/>
        <v>0</v>
      </c>
      <c r="AJ32" s="25">
        <f t="shared" si="23"/>
        <v>0</v>
      </c>
      <c r="AK32" s="25">
        <f t="shared" si="24"/>
        <v>0</v>
      </c>
      <c r="AL32" s="25">
        <f t="shared" si="25"/>
        <v>0</v>
      </c>
      <c r="AM32" s="25">
        <f t="shared" si="26"/>
        <v>0</v>
      </c>
      <c r="AN32" s="25">
        <f t="shared" si="27"/>
        <v>0</v>
      </c>
      <c r="AO32" s="25">
        <f>IF(OR('[2]Men''s Epée'!$A$3=1,AB32&gt;0),ABS(AB32),0)</f>
        <v>0</v>
      </c>
      <c r="AP32" s="25">
        <f>IF(OR('[2]Men''s Epée'!$A$3=1,AC32&gt;0),ABS(AC32),0)</f>
        <v>0</v>
      </c>
      <c r="AQ32" s="25">
        <f>IF(OR('[2]Men''s Epée'!$A$3=1,AD32&gt;0),ABS(AD32),0)</f>
        <v>0</v>
      </c>
      <c r="AR32" s="25">
        <f>IF(OR('[2]Men''s Epée'!$A$3=1,AE32&gt;0),ABS(AE32),0)</f>
        <v>0</v>
      </c>
      <c r="AT32" s="25">
        <f>IF('Men''s Epée'!AG$3=TRUE,I32,0)</f>
        <v>172</v>
      </c>
      <c r="AU32" s="25">
        <f>IF('Men''s Epée'!AH$3=TRUE,K32,0)</f>
        <v>0</v>
      </c>
      <c r="AV32" s="25">
        <f>IF('Men''s Epée'!AI$3=TRUE,M32,0)</f>
        <v>0</v>
      </c>
      <c r="AW32" s="25">
        <f>IF('Men''s Epée'!AJ$3=TRUE,O32,0)</f>
        <v>0</v>
      </c>
      <c r="AX32" s="25">
        <f>IF('[2]Men''s Epée'!$U$3=TRUE,Q32,0)</f>
        <v>0</v>
      </c>
      <c r="AY32" s="25">
        <f>IF('[2]Men''s Epée'!$V$3=TRUE,T32,0)</f>
        <v>0</v>
      </c>
      <c r="AZ32" s="25">
        <f>IF('[2]Men''s Epée'!$W$3=TRUE,W32,0)</f>
        <v>0</v>
      </c>
      <c r="BA32" s="25">
        <f t="shared" si="28"/>
        <v>0</v>
      </c>
      <c r="BB32" s="55">
        <f t="shared" si="29"/>
        <v>0</v>
      </c>
      <c r="BC32" s="55">
        <f t="shared" si="30"/>
        <v>0</v>
      </c>
      <c r="BD32" s="55">
        <f t="shared" si="31"/>
        <v>0</v>
      </c>
      <c r="BE32" s="55">
        <f t="shared" si="32"/>
        <v>0</v>
      </c>
      <c r="BF32" s="25">
        <f t="shared" si="33"/>
        <v>172</v>
      </c>
    </row>
    <row r="33" spans="1:58" ht="13.5" customHeight="1">
      <c r="A33" s="19" t="str">
        <f t="shared" si="0"/>
        <v>30</v>
      </c>
      <c r="B33" s="19" t="str">
        <f t="shared" si="1"/>
        <v>#</v>
      </c>
      <c r="C33" s="37" t="s">
        <v>314</v>
      </c>
      <c r="D33" s="25">
        <v>1987</v>
      </c>
      <c r="E33" s="21">
        <f>ROUND(F33+IF('[2]Men''s Epée'!$A$3=1,G33,0)+LARGE($AG33:$AR33,1)+LARGE($AG33:$AR33,2)+LARGE($AG33:$AR33,3)+LARGE($AG33:$AR33,4),0)</f>
        <v>376</v>
      </c>
      <c r="F33" s="22"/>
      <c r="G33" s="23"/>
      <c r="H33" s="23">
        <v>23</v>
      </c>
      <c r="I33" s="24">
        <f>IF(OR('[2]Men''s Epée'!$A$3=1,'Men''s Epée'!$AG$3=TRUE),IF(OR(H33&gt;=33,ISNUMBER(H33)=FALSE),0,VLOOKUP(H33,PointTable,I$3,TRUE)),0)</f>
        <v>204</v>
      </c>
      <c r="J33" s="23">
        <v>25</v>
      </c>
      <c r="K33" s="24">
        <f>IF(OR('[2]Men''s Epée'!$A$3=1,'Men''s Epée'!$AH$3=TRUE),IF(OR(J33&gt;=33,ISNUMBER(J33)=FALSE),0,VLOOKUP(J33,PointTable,K$3,TRUE)),0)</f>
        <v>172</v>
      </c>
      <c r="L33" s="23" t="s">
        <v>8</v>
      </c>
      <c r="M33" s="24">
        <f>IF(OR('[2]Men''s Epée'!$A$3=1,'Men''s Epée'!$AI$3=TRUE),IF(OR(L33&gt;=33,ISNUMBER(L33)=FALSE),0,VLOOKUP(L33,PointTable,M$3,TRUE)),0)</f>
        <v>0</v>
      </c>
      <c r="N33" s="23" t="s">
        <v>8</v>
      </c>
      <c r="O33" s="24">
        <f>IF(OR('[2]Men''s Epée'!$A$3=1,'Men''s Epée'!$AJ$3=TRUE),IF(OR(N33&gt;=33,ISNUMBER(N33)=FALSE),0,VLOOKUP(N33,PointTable,O$3,TRUE)),0)</f>
        <v>0</v>
      </c>
      <c r="P33" s="4" t="str">
        <f t="shared" si="2"/>
        <v>np</v>
      </c>
      <c r="Q33" s="5">
        <f>IF(OR('[2]Men's Epée'!$A$3=1,'[2]Men's Epée'!$U$3=TRUE),IF(OR(P33&gt;='Men''s Epée'!$A$3,ISNUMBER(P33)=FALSE),0,VLOOKUP(P33,PointTable,Q$3,TRUE)),0)</f>
        <v>0</v>
      </c>
      <c r="R33" s="4" t="e">
        <f>VLOOKUP($C33,'[2]Women''s Foil'!$C$4:$U$100,R$1-2,FALSE)</f>
        <v>#N/A</v>
      </c>
      <c r="S33" s="4" t="str">
        <f t="shared" si="3"/>
        <v>np</v>
      </c>
      <c r="T33" s="5">
        <f>IF(OR('[2]Men's Epée'!$A$3=1,'[2]Men's Epée'!$V$3=TRUE),IF(OR(S33&gt;='Men''s Epée'!$A$3,ISNUMBER(S33)=FALSE),0,VLOOKUP(S33,PointTable,T$3,TRUE)),0)</f>
        <v>0</v>
      </c>
      <c r="U33" s="4" t="e">
        <f>VLOOKUP($C33,'[2]Women''s Foil'!$C$4:$U$100,U$1-2,FALSE)</f>
        <v>#N/A</v>
      </c>
      <c r="V33" s="4" t="str">
        <f t="shared" si="4"/>
        <v>np</v>
      </c>
      <c r="W33" s="5">
        <f>IF(OR('[2]Men's Epée'!$A$3=1,'[2]Men's Epée'!$W$3=TRUE),IF(OR(V33&gt;='Men''s Epée'!$A$3,ISNUMBER(V33)=FALSE),0,VLOOKUP(V33,PointTable,W$3,TRUE)),0)</f>
        <v>0</v>
      </c>
      <c r="X33" s="4" t="e">
        <f>VLOOKUP($C33,'[2]Women''s Foil'!$C$4:$U$100,X$1-2,FALSE)</f>
        <v>#N/A</v>
      </c>
      <c r="Y33" s="4" t="str">
        <f t="shared" si="5"/>
        <v>np</v>
      </c>
      <c r="Z33" s="5">
        <f>IF(OR(Y33&gt;='Men''s Epée'!$A$3,ISNUMBER(Y33)=FALSE),0,VLOOKUP(Y33,PointTable,Z$3,TRUE))</f>
        <v>0</v>
      </c>
      <c r="AA33" s="4" t="e">
        <f>VLOOKUP($C33,'[2]Women''s Foil'!$C$4:$U$100,AA$1-2,FALSE)</f>
        <v>#N/A</v>
      </c>
      <c r="AB33" s="52"/>
      <c r="AE33" s="54"/>
      <c r="AG33" s="25">
        <f t="shared" si="20"/>
        <v>204</v>
      </c>
      <c r="AH33" s="25">
        <f t="shared" si="21"/>
        <v>172</v>
      </c>
      <c r="AI33" s="25">
        <f t="shared" si="22"/>
        <v>0</v>
      </c>
      <c r="AJ33" s="25">
        <f t="shared" si="23"/>
        <v>0</v>
      </c>
      <c r="AK33" s="25">
        <f t="shared" si="24"/>
        <v>0</v>
      </c>
      <c r="AL33" s="25">
        <f t="shared" si="25"/>
        <v>0</v>
      </c>
      <c r="AM33" s="25">
        <f t="shared" si="26"/>
        <v>0</v>
      </c>
      <c r="AN33" s="25">
        <f t="shared" si="27"/>
        <v>0</v>
      </c>
      <c r="AO33" s="25">
        <f>IF(OR('[2]Men''s Epée'!$A$3=1,AB33&gt;0),ABS(AB33),0)</f>
        <v>0</v>
      </c>
      <c r="AP33" s="25">
        <f>IF(OR('[2]Men''s Epée'!$A$3=1,AC33&gt;0),ABS(AC33),0)</f>
        <v>0</v>
      </c>
      <c r="AQ33" s="25">
        <f>IF(OR('[2]Men''s Epée'!$A$3=1,AD33&gt;0),ABS(AD33),0)</f>
        <v>0</v>
      </c>
      <c r="AR33" s="25">
        <f>IF(OR('[2]Men''s Epée'!$A$3=1,AE33&gt;0),ABS(AE33),0)</f>
        <v>0</v>
      </c>
      <c r="AT33" s="25">
        <f>IF('Men''s Epée'!AG$3=TRUE,I33,0)</f>
        <v>204</v>
      </c>
      <c r="AU33" s="25">
        <f>IF('Men''s Epée'!AH$3=TRUE,K33,0)</f>
        <v>0</v>
      </c>
      <c r="AV33" s="25">
        <f>IF('Men''s Epée'!AI$3=TRUE,M33,0)</f>
        <v>0</v>
      </c>
      <c r="AW33" s="25">
        <f>IF('Men''s Epée'!AJ$3=TRUE,O33,0)</f>
        <v>0</v>
      </c>
      <c r="AX33" s="25">
        <f>IF('[2]Men''s Epée'!$U$3=TRUE,Q33,0)</f>
        <v>0</v>
      </c>
      <c r="AY33" s="25">
        <f>IF('[2]Men''s Epée'!$V$3=TRUE,T33,0)</f>
        <v>0</v>
      </c>
      <c r="AZ33" s="25">
        <f>IF('[2]Men''s Epée'!$W$3=TRUE,W33,0)</f>
        <v>0</v>
      </c>
      <c r="BA33" s="25">
        <f t="shared" si="28"/>
        <v>0</v>
      </c>
      <c r="BB33" s="55">
        <f t="shared" si="29"/>
        <v>0</v>
      </c>
      <c r="BC33" s="55">
        <f t="shared" si="30"/>
        <v>0</v>
      </c>
      <c r="BD33" s="55">
        <f t="shared" si="31"/>
        <v>0</v>
      </c>
      <c r="BE33" s="55">
        <f t="shared" si="32"/>
        <v>0</v>
      </c>
      <c r="BF33" s="25">
        <f t="shared" si="33"/>
        <v>204</v>
      </c>
    </row>
    <row r="34" spans="1:58" ht="13.5" customHeight="1">
      <c r="A34" s="19" t="str">
        <f t="shared" si="0"/>
        <v>31</v>
      </c>
      <c r="B34" s="19">
        <f t="shared" si="1"/>
      </c>
      <c r="C34" s="35" t="s">
        <v>297</v>
      </c>
      <c r="D34" s="20">
        <v>1983</v>
      </c>
      <c r="E34" s="21">
        <f>ROUND(F34+IF('[2]Men''s Epée'!$A$3=1,G34,0)+LARGE($AG34:$AR34,1)+LARGE($AG34:$AR34,2)+LARGE($AG34:$AR34,3)+LARGE($AG34:$AR34,4),0)</f>
        <v>339</v>
      </c>
      <c r="F34" s="22"/>
      <c r="G34" s="23"/>
      <c r="H34" s="23">
        <v>29</v>
      </c>
      <c r="I34" s="24">
        <f>IF(OR('[2]Men''s Epée'!$A$3=1,'Men''s Epée'!$AG$3=TRUE),IF(OR(H34&gt;=33,ISNUMBER(H34)=FALSE),0,VLOOKUP(H34,PointTable,I$3,TRUE)),0)</f>
        <v>168</v>
      </c>
      <c r="J34" s="23" t="s">
        <v>8</v>
      </c>
      <c r="K34" s="24">
        <f>IF(OR('[2]Men''s Epée'!$A$3=1,'Men''s Epée'!$AH$3=TRUE),IF(OR(J34&gt;=33,ISNUMBER(J34)=FALSE),0,VLOOKUP(J34,PointTable,K$3,TRUE)),0)</f>
        <v>0</v>
      </c>
      <c r="L34" s="23" t="s">
        <v>8</v>
      </c>
      <c r="M34" s="24">
        <f>IF(OR('[2]Men''s Epée'!$A$3=1,'Men''s Epée'!$AI$3=TRUE),IF(OR(L34&gt;=33,ISNUMBER(L34)=FALSE),0,VLOOKUP(L34,PointTable,M$3,TRUE)),0)</f>
        <v>0</v>
      </c>
      <c r="N34" s="23">
        <v>26</v>
      </c>
      <c r="O34" s="24">
        <f>IF(OR('[2]Men''s Epée'!$A$3=1,'Men''s Epée'!$AJ$3=TRUE),IF(OR(N34&gt;=33,ISNUMBER(N34)=FALSE),0,VLOOKUP(N34,PointTable,O$3,TRUE)),0)</f>
        <v>171</v>
      </c>
      <c r="P34" s="4" t="str">
        <f t="shared" si="2"/>
        <v>np</v>
      </c>
      <c r="Q34" s="5">
        <f>IF(OR('[2]Men's Epée'!$A$3=1,'[2]Men's Epée'!$U$3=TRUE),IF(OR(P34&gt;='Men''s Epée'!$A$3,ISNUMBER(P34)=FALSE),0,VLOOKUP(P34,PointTable,Q$3,TRUE)),0)</f>
        <v>0</v>
      </c>
      <c r="R34" s="4" t="e">
        <f>VLOOKUP($C34,'[2]Women''s Foil'!$C$4:$U$100,R$1-2,FALSE)</f>
        <v>#N/A</v>
      </c>
      <c r="S34" s="4" t="str">
        <f t="shared" si="3"/>
        <v>np</v>
      </c>
      <c r="T34" s="5">
        <f>IF(OR('[2]Men's Epée'!$A$3=1,'[2]Men's Epée'!$V$3=TRUE),IF(OR(S34&gt;='Men''s Epée'!$A$3,ISNUMBER(S34)=FALSE),0,VLOOKUP(S34,PointTable,T$3,TRUE)),0)</f>
        <v>0</v>
      </c>
      <c r="U34" s="4" t="e">
        <f>VLOOKUP($C34,'[2]Women''s Foil'!$C$4:$U$100,U$1-2,FALSE)</f>
        <v>#N/A</v>
      </c>
      <c r="V34" s="4" t="str">
        <f t="shared" si="4"/>
        <v>np</v>
      </c>
      <c r="W34" s="5">
        <f>IF(OR('[2]Men's Epée'!$A$3=1,'[2]Men's Epée'!$W$3=TRUE),IF(OR(V34&gt;='Men''s Epée'!$A$3,ISNUMBER(V34)=FALSE),0,VLOOKUP(V34,PointTable,W$3,TRUE)),0)</f>
        <v>0</v>
      </c>
      <c r="X34" s="4" t="e">
        <f>VLOOKUP($C34,'[2]Women''s Foil'!$C$4:$U$100,X$1-2,FALSE)</f>
        <v>#N/A</v>
      </c>
      <c r="Y34" s="4" t="str">
        <f t="shared" si="5"/>
        <v>np</v>
      </c>
      <c r="Z34" s="5">
        <f>IF(OR(Y34&gt;='Men''s Epée'!$A$3,ISNUMBER(Y34)=FALSE),0,VLOOKUP(Y34,PointTable,Z$3,TRUE))</f>
        <v>0</v>
      </c>
      <c r="AA34" s="4" t="e">
        <f>VLOOKUP($C34,'[2]Women''s Foil'!$C$4:$U$100,AA$1-2,FALSE)</f>
        <v>#N/A</v>
      </c>
      <c r="AB34" s="52"/>
      <c r="AE34" s="54"/>
      <c r="AG34" s="25">
        <f t="shared" si="20"/>
        <v>168</v>
      </c>
      <c r="AH34" s="25">
        <f t="shared" si="21"/>
        <v>0</v>
      </c>
      <c r="AI34" s="25">
        <f t="shared" si="22"/>
        <v>0</v>
      </c>
      <c r="AJ34" s="25">
        <f t="shared" si="23"/>
        <v>171</v>
      </c>
      <c r="AK34" s="25">
        <f t="shared" si="24"/>
        <v>0</v>
      </c>
      <c r="AL34" s="25">
        <f t="shared" si="25"/>
        <v>0</v>
      </c>
      <c r="AM34" s="25">
        <f t="shared" si="26"/>
        <v>0</v>
      </c>
      <c r="AN34" s="25">
        <f t="shared" si="27"/>
        <v>0</v>
      </c>
      <c r="AO34" s="25">
        <f>IF(OR('[2]Men''s Epée'!$A$3=1,AB34&gt;0),ABS(AB34),0)</f>
        <v>0</v>
      </c>
      <c r="AP34" s="25">
        <f>IF(OR('[2]Men''s Epée'!$A$3=1,AC34&gt;0),ABS(AC34),0)</f>
        <v>0</v>
      </c>
      <c r="AQ34" s="25">
        <f>IF(OR('[2]Men''s Epée'!$A$3=1,AD34&gt;0),ABS(AD34),0)</f>
        <v>0</v>
      </c>
      <c r="AR34" s="25">
        <f>IF(OR('[2]Men''s Epée'!$A$3=1,AE34&gt;0),ABS(AE34),0)</f>
        <v>0</v>
      </c>
      <c r="AT34" s="25">
        <f>IF('Men''s Epée'!AG$3=TRUE,I34,0)</f>
        <v>168</v>
      </c>
      <c r="AU34" s="25">
        <f>IF('Men''s Epée'!AH$3=TRUE,K34,0)</f>
        <v>0</v>
      </c>
      <c r="AV34" s="25">
        <f>IF('Men''s Epée'!AI$3=TRUE,M34,0)</f>
        <v>0</v>
      </c>
      <c r="AW34" s="25">
        <f>IF('Men''s Epée'!AJ$3=TRUE,O34,0)</f>
        <v>0</v>
      </c>
      <c r="AX34" s="25">
        <f>IF('[2]Men''s Epée'!$U$3=TRUE,Q34,0)</f>
        <v>0</v>
      </c>
      <c r="AY34" s="25">
        <f>IF('[2]Men''s Epée'!$V$3=TRUE,T34,0)</f>
        <v>0</v>
      </c>
      <c r="AZ34" s="25">
        <f>IF('[2]Men''s Epée'!$W$3=TRUE,W34,0)</f>
        <v>0</v>
      </c>
      <c r="BA34" s="25">
        <f t="shared" si="28"/>
        <v>0</v>
      </c>
      <c r="BB34" s="55">
        <f t="shared" si="29"/>
        <v>0</v>
      </c>
      <c r="BC34" s="55">
        <f t="shared" si="30"/>
        <v>0</v>
      </c>
      <c r="BD34" s="55">
        <f t="shared" si="31"/>
        <v>0</v>
      </c>
      <c r="BE34" s="55">
        <f t="shared" si="32"/>
        <v>0</v>
      </c>
      <c r="BF34" s="25">
        <f t="shared" si="33"/>
        <v>168</v>
      </c>
    </row>
    <row r="35" spans="1:58" ht="13.5" customHeight="1">
      <c r="A35" s="19" t="str">
        <f t="shared" si="0"/>
        <v>32</v>
      </c>
      <c r="B35" s="19" t="str">
        <f t="shared" si="1"/>
        <v>#</v>
      </c>
      <c r="C35" s="37" t="s">
        <v>191</v>
      </c>
      <c r="D35" s="25">
        <v>1986</v>
      </c>
      <c r="E35" s="21">
        <f>ROUND(F35+IF('[2]Men''s Epée'!$A$3=1,G35,0)+LARGE($AG35:$AR35,1)+LARGE($AG35:$AR35,2)+LARGE($AG35:$AR35,3)+LARGE($AG35:$AR35,4),0)</f>
        <v>337</v>
      </c>
      <c r="F35" s="22"/>
      <c r="G35" s="23"/>
      <c r="H35" s="23" t="s">
        <v>8</v>
      </c>
      <c r="I35" s="24">
        <f>IF(OR('[2]Men''s Epée'!$A$3=1,'Men''s Epée'!$AG$3=TRUE),IF(OR(H35&gt;=33,ISNUMBER(H35)=FALSE),0,VLOOKUP(H35,PointTable,I$3,TRUE)),0)</f>
        <v>0</v>
      </c>
      <c r="J35" s="23">
        <v>26</v>
      </c>
      <c r="K35" s="24">
        <f>IF(OR('[2]Men''s Epée'!$A$3=1,'Men''s Epée'!$AH$3=TRUE),IF(OR(J35&gt;=33,ISNUMBER(J35)=FALSE),0,VLOOKUP(J35,PointTable,K$3,TRUE)),0)</f>
        <v>171</v>
      </c>
      <c r="L35" s="23" t="s">
        <v>8</v>
      </c>
      <c r="M35" s="24">
        <f>IF(OR('[2]Men''s Epée'!$A$3=1,'Men''s Epée'!$AI$3=TRUE),IF(OR(L35&gt;=33,ISNUMBER(L35)=FALSE),0,VLOOKUP(L35,PointTable,M$3,TRUE)),0)</f>
        <v>0</v>
      </c>
      <c r="N35" s="23">
        <v>31</v>
      </c>
      <c r="O35" s="24">
        <f>IF(OR('[2]Men''s Epée'!$A$3=1,'Men''s Epée'!$AJ$3=TRUE),IF(OR(N35&gt;=33,ISNUMBER(N35)=FALSE),0,VLOOKUP(N35,PointTable,O$3,TRUE)),0)</f>
        <v>166</v>
      </c>
      <c r="P35" s="4" t="str">
        <f t="shared" si="2"/>
        <v>np</v>
      </c>
      <c r="Q35" s="5">
        <f>IF(OR('[2]Men's Epée'!$A$3=1,'[2]Men's Epée'!$U$3=TRUE),IF(OR(P35&gt;='Men''s Epée'!$A$3,ISNUMBER(P35)=FALSE),0,VLOOKUP(P35,PointTable,Q$3,TRUE)),0)</f>
        <v>0</v>
      </c>
      <c r="R35" s="4" t="e">
        <f>VLOOKUP($C35,'[2]Women''s Foil'!$C$4:$U$100,R$1-2,FALSE)</f>
        <v>#N/A</v>
      </c>
      <c r="S35" s="4" t="str">
        <f t="shared" si="3"/>
        <v>np</v>
      </c>
      <c r="T35" s="5">
        <f>IF(OR('[2]Men's Epée'!$A$3=1,'[2]Men's Epée'!$V$3=TRUE),IF(OR(S35&gt;='Men''s Epée'!$A$3,ISNUMBER(S35)=FALSE),0,VLOOKUP(S35,PointTable,T$3,TRUE)),0)</f>
        <v>0</v>
      </c>
      <c r="U35" s="4" t="e">
        <f>VLOOKUP($C35,'[2]Women''s Foil'!$C$4:$U$100,U$1-2,FALSE)</f>
        <v>#N/A</v>
      </c>
      <c r="V35" s="4" t="str">
        <f t="shared" si="4"/>
        <v>np</v>
      </c>
      <c r="W35" s="5">
        <f>IF(OR('[2]Men's Epée'!$A$3=1,'[2]Men's Epée'!$W$3=TRUE),IF(OR(V35&gt;='Men''s Epée'!$A$3,ISNUMBER(V35)=FALSE),0,VLOOKUP(V35,PointTable,W$3,TRUE)),0)</f>
        <v>0</v>
      </c>
      <c r="X35" s="4" t="e">
        <f>VLOOKUP($C35,'[2]Women''s Foil'!$C$4:$U$100,X$1-2,FALSE)</f>
        <v>#N/A</v>
      </c>
      <c r="Y35" s="4" t="str">
        <f t="shared" si="5"/>
        <v>np</v>
      </c>
      <c r="Z35" s="5">
        <f>IF(OR(Y35&gt;='Men''s Epée'!$A$3,ISNUMBER(Y35)=FALSE),0,VLOOKUP(Y35,PointTable,Z$3,TRUE))</f>
        <v>0</v>
      </c>
      <c r="AA35" s="4" t="e">
        <f>VLOOKUP($C35,'[2]Women''s Foil'!$C$4:$U$100,AA$1-2,FALSE)</f>
        <v>#N/A</v>
      </c>
      <c r="AB35" s="52"/>
      <c r="AE35" s="54"/>
      <c r="AG35" s="25">
        <f>I35</f>
        <v>0</v>
      </c>
      <c r="AH35" s="25">
        <f>K35</f>
        <v>171</v>
      </c>
      <c r="AI35" s="25">
        <f>M35</f>
        <v>0</v>
      </c>
      <c r="AJ35" s="25">
        <f>O35</f>
        <v>166</v>
      </c>
      <c r="AK35" s="25">
        <f>Q35</f>
        <v>0</v>
      </c>
      <c r="AL35" s="25">
        <f>T35</f>
        <v>0</v>
      </c>
      <c r="AM35" s="25">
        <f>W35</f>
        <v>0</v>
      </c>
      <c r="AN35" s="25">
        <f>Z35</f>
        <v>0</v>
      </c>
      <c r="AO35" s="25">
        <f>IF(OR('[2]Men''s Epée'!$A$3=1,AB35&gt;0),ABS(AB35),0)</f>
        <v>0</v>
      </c>
      <c r="AP35" s="25">
        <f>IF(OR('[2]Men''s Epée'!$A$3=1,AC35&gt;0),ABS(AC35),0)</f>
        <v>0</v>
      </c>
      <c r="AQ35" s="25">
        <f>IF(OR('[2]Men''s Epée'!$A$3=1,AD35&gt;0),ABS(AD35),0)</f>
        <v>0</v>
      </c>
      <c r="AR35" s="25">
        <f>IF(OR('[2]Men''s Epée'!$A$3=1,AE35&gt;0),ABS(AE35),0)</f>
        <v>0</v>
      </c>
      <c r="AT35" s="25">
        <f>IF('Men''s Epée'!AG$3=TRUE,I35,0)</f>
        <v>0</v>
      </c>
      <c r="AU35" s="25">
        <f>IF('Men''s Epée'!AH$3=TRUE,K35,0)</f>
        <v>0</v>
      </c>
      <c r="AV35" s="25">
        <f>IF('Men''s Epée'!AI$3=TRUE,M35,0)</f>
        <v>0</v>
      </c>
      <c r="AW35" s="25">
        <f>IF('Men''s Epée'!AJ$3=TRUE,O35,0)</f>
        <v>0</v>
      </c>
      <c r="AX35" s="25">
        <f>IF('[2]Men''s Epée'!$U$3=TRUE,Q35,0)</f>
        <v>0</v>
      </c>
      <c r="AY35" s="25">
        <f>IF('[2]Men''s Epée'!$V$3=TRUE,T35,0)</f>
        <v>0</v>
      </c>
      <c r="AZ35" s="25">
        <f>IF('[2]Men''s Epée'!$W$3=TRUE,W35,0)</f>
        <v>0</v>
      </c>
      <c r="BA35" s="25">
        <f>Z35</f>
        <v>0</v>
      </c>
      <c r="BB35" s="55">
        <f>MAX(AB35,0)</f>
        <v>0</v>
      </c>
      <c r="BC35" s="55">
        <f>MAX(AC35,0)</f>
        <v>0</v>
      </c>
      <c r="BD35" s="55">
        <f>MAX(AD35,0)</f>
        <v>0</v>
      </c>
      <c r="BE35" s="55">
        <f>MAX(AE35,0)</f>
        <v>0</v>
      </c>
      <c r="BF35" s="25">
        <f>F35+LARGE(AT35:BE35,1)+LARGE(AT35:BE35,2)+LARGE(AT35:BE35,3)+LARGE(AT35:BE35,4)</f>
        <v>0</v>
      </c>
    </row>
    <row r="36" spans="1:58" ht="13.5" customHeight="1">
      <c r="A36" s="19" t="str">
        <f t="shared" si="0"/>
        <v>33</v>
      </c>
      <c r="B36" s="19" t="str">
        <f t="shared" si="1"/>
        <v>#</v>
      </c>
      <c r="C36" s="37" t="s">
        <v>194</v>
      </c>
      <c r="D36" s="25">
        <v>1986</v>
      </c>
      <c r="E36" s="21">
        <f>ROUND(F36+IF('[2]Men''s Epée'!$A$3=1,G36,0)+LARGE($AG36:$AR36,1)+LARGE($AG36:$AR36,2)+LARGE($AG36:$AR36,3)+LARGE($AG36:$AR36,4),0)</f>
        <v>335</v>
      </c>
      <c r="F36" s="22"/>
      <c r="G36" s="23"/>
      <c r="H36" s="23" t="s">
        <v>8</v>
      </c>
      <c r="I36" s="24">
        <f>IF(OR('[2]Men''s Epée'!$A$3=1,'Men''s Epée'!$AG$3=TRUE),IF(OR(H36&gt;=33,ISNUMBER(H36)=FALSE),0,VLOOKUP(H36,PointTable,I$3,TRUE)),0)</f>
        <v>0</v>
      </c>
      <c r="J36" s="23">
        <v>31</v>
      </c>
      <c r="K36" s="24">
        <f>IF(OR('[2]Men''s Epée'!$A$3=1,'Men''s Epée'!$AH$3=TRUE),IF(OR(J36&gt;=33,ISNUMBER(J36)=FALSE),0,VLOOKUP(J36,PointTable,K$3,TRUE)),0)</f>
        <v>166</v>
      </c>
      <c r="L36" s="23" t="s">
        <v>8</v>
      </c>
      <c r="M36" s="24">
        <f>IF(OR('[2]Men''s Epée'!$A$3=1,'Men''s Epée'!$AI$3=TRUE),IF(OR(L36&gt;=33,ISNUMBER(L36)=FALSE),0,VLOOKUP(L36,PointTable,M$3,TRUE)),0)</f>
        <v>0</v>
      </c>
      <c r="N36" s="23">
        <v>28</v>
      </c>
      <c r="O36" s="24">
        <f>IF(OR('[2]Men''s Epée'!$A$3=1,'Men''s Epée'!$AJ$3=TRUE),IF(OR(N36&gt;=33,ISNUMBER(N36)=FALSE),0,VLOOKUP(N36,PointTable,O$3,TRUE)),0)</f>
        <v>169</v>
      </c>
      <c r="P36" s="4" t="str">
        <f t="shared" si="2"/>
        <v>np</v>
      </c>
      <c r="Q36" s="5">
        <f>IF(OR('[2]Men's Epée'!$A$3=1,'[2]Men's Epée'!$U$3=TRUE),IF(OR(P36&gt;='Men''s Epée'!$A$3,ISNUMBER(P36)=FALSE),0,VLOOKUP(P36,PointTable,Q$3,TRUE)),0)</f>
        <v>0</v>
      </c>
      <c r="R36" s="4" t="e">
        <f>VLOOKUP($C36,'[2]Women''s Foil'!$C$4:$U$100,R$1-2,FALSE)</f>
        <v>#N/A</v>
      </c>
      <c r="S36" s="4" t="str">
        <f t="shared" si="3"/>
        <v>np</v>
      </c>
      <c r="T36" s="5">
        <f>IF(OR('[2]Men's Epée'!$A$3=1,'[2]Men's Epée'!$V$3=TRUE),IF(OR(S36&gt;='Men''s Epée'!$A$3,ISNUMBER(S36)=FALSE),0,VLOOKUP(S36,PointTable,T$3,TRUE)),0)</f>
        <v>0</v>
      </c>
      <c r="U36" s="4" t="e">
        <f>VLOOKUP($C36,'[2]Women''s Foil'!$C$4:$U$100,U$1-2,FALSE)</f>
        <v>#N/A</v>
      </c>
      <c r="V36" s="4" t="str">
        <f t="shared" si="4"/>
        <v>np</v>
      </c>
      <c r="W36" s="5">
        <f>IF(OR('[2]Men's Epée'!$A$3=1,'[2]Men's Epée'!$W$3=TRUE),IF(OR(V36&gt;='Men''s Epée'!$A$3,ISNUMBER(V36)=FALSE),0,VLOOKUP(V36,PointTable,W$3,TRUE)),0)</f>
        <v>0</v>
      </c>
      <c r="X36" s="4" t="e">
        <f>VLOOKUP($C36,'[2]Women''s Foil'!$C$4:$U$100,X$1-2,FALSE)</f>
        <v>#N/A</v>
      </c>
      <c r="Y36" s="4" t="str">
        <f t="shared" si="5"/>
        <v>np</v>
      </c>
      <c r="Z36" s="5">
        <f>IF(OR(Y36&gt;='Men''s Epée'!$A$3,ISNUMBER(Y36)=FALSE),0,VLOOKUP(Y36,PointTable,Z$3,TRUE))</f>
        <v>0</v>
      </c>
      <c r="AA36" s="4" t="e">
        <f>VLOOKUP($C36,'[2]Women''s Foil'!$C$4:$U$100,AA$1-2,FALSE)</f>
        <v>#N/A</v>
      </c>
      <c r="AB36" s="52"/>
      <c r="AE36" s="54"/>
      <c r="AG36" s="25">
        <f aca="true" t="shared" si="34" ref="AG36:AG50">I36</f>
        <v>0</v>
      </c>
      <c r="AH36" s="25">
        <f aca="true" t="shared" si="35" ref="AH36:AH50">K36</f>
        <v>166</v>
      </c>
      <c r="AI36" s="25">
        <f aca="true" t="shared" si="36" ref="AI36:AI50">M36</f>
        <v>0</v>
      </c>
      <c r="AJ36" s="25">
        <f aca="true" t="shared" si="37" ref="AJ36:AJ50">O36</f>
        <v>169</v>
      </c>
      <c r="AK36" s="25">
        <f aca="true" t="shared" si="38" ref="AK36:AK50">Q36</f>
        <v>0</v>
      </c>
      <c r="AL36" s="25">
        <f aca="true" t="shared" si="39" ref="AL36:AL50">T36</f>
        <v>0</v>
      </c>
      <c r="AM36" s="25">
        <f aca="true" t="shared" si="40" ref="AM36:AM50">W36</f>
        <v>0</v>
      </c>
      <c r="AN36" s="25">
        <f aca="true" t="shared" si="41" ref="AN36:AN50">Z36</f>
        <v>0</v>
      </c>
      <c r="AO36" s="25">
        <f>IF(OR('[2]Men''s Epée'!$A$3=1,AB36&gt;0),ABS(AB36),0)</f>
        <v>0</v>
      </c>
      <c r="AP36" s="25">
        <f>IF(OR('[2]Men''s Epée'!$A$3=1,AC36&gt;0),ABS(AC36),0)</f>
        <v>0</v>
      </c>
      <c r="AQ36" s="25">
        <f>IF(OR('[2]Men''s Epée'!$A$3=1,AD36&gt;0),ABS(AD36),0)</f>
        <v>0</v>
      </c>
      <c r="AR36" s="25">
        <f>IF(OR('[2]Men''s Epée'!$A$3=1,AE36&gt;0),ABS(AE36),0)</f>
        <v>0</v>
      </c>
      <c r="AT36" s="25">
        <f>IF('Men''s Epée'!AG$3=TRUE,I36,0)</f>
        <v>0</v>
      </c>
      <c r="AU36" s="25">
        <f>IF('Men''s Epée'!AH$3=TRUE,K36,0)</f>
        <v>0</v>
      </c>
      <c r="AV36" s="25">
        <f>IF('Men''s Epée'!AI$3=TRUE,M36,0)</f>
        <v>0</v>
      </c>
      <c r="AW36" s="25">
        <f>IF('Men''s Epée'!AJ$3=TRUE,O36,0)</f>
        <v>0</v>
      </c>
      <c r="AX36" s="25">
        <f>IF('[2]Men''s Epée'!$U$3=TRUE,Q36,0)</f>
        <v>0</v>
      </c>
      <c r="AY36" s="25">
        <f>IF('[2]Men''s Epée'!$V$3=TRUE,T36,0)</f>
        <v>0</v>
      </c>
      <c r="AZ36" s="25">
        <f>IF('[2]Men''s Epée'!$W$3=TRUE,W36,0)</f>
        <v>0</v>
      </c>
      <c r="BA36" s="25">
        <f aca="true" t="shared" si="42" ref="BA36:BA50">Z36</f>
        <v>0</v>
      </c>
      <c r="BB36" s="55">
        <f aca="true" t="shared" si="43" ref="BB36:BB50">MAX(AB36,0)</f>
        <v>0</v>
      </c>
      <c r="BC36" s="55">
        <f aca="true" t="shared" si="44" ref="BC36:BC50">MAX(AC36,0)</f>
        <v>0</v>
      </c>
      <c r="BD36" s="55">
        <f aca="true" t="shared" si="45" ref="BD36:BD50">MAX(AD36,0)</f>
        <v>0</v>
      </c>
      <c r="BE36" s="55">
        <f aca="true" t="shared" si="46" ref="BE36:BE50">MAX(AE36,0)</f>
        <v>0</v>
      </c>
      <c r="BF36" s="25">
        <f aca="true" t="shared" si="47" ref="BF36:BF50">F36+LARGE(AT36:BE36,1)+LARGE(AT36:BE36,2)+LARGE(AT36:BE36,3)+LARGE(AT36:BE36,4)</f>
        <v>0</v>
      </c>
    </row>
    <row r="37" spans="1:58" ht="13.5" customHeight="1">
      <c r="A37" s="19" t="str">
        <f t="shared" si="0"/>
        <v>34</v>
      </c>
      <c r="B37" s="19" t="str">
        <f t="shared" si="1"/>
        <v>#</v>
      </c>
      <c r="C37" s="37" t="s">
        <v>193</v>
      </c>
      <c r="D37" s="25">
        <v>1985</v>
      </c>
      <c r="E37" s="21">
        <f>ROUND(F37+IF('[2]Men''s Epée'!$A$3=1,G37,0)+LARGE($AG37:$AR37,1)+LARGE($AG37:$AR37,2)+LARGE($AG37:$AR37,3)+LARGE($AG37:$AR37,4),0)</f>
        <v>334</v>
      </c>
      <c r="F37" s="22"/>
      <c r="G37" s="23"/>
      <c r="H37" s="23">
        <v>30</v>
      </c>
      <c r="I37" s="24">
        <f>IF(OR('[2]Men''s Epée'!$A$3=1,'Men''s Epée'!$AG$3=TRUE),IF(OR(H37&gt;=33,ISNUMBER(H37)=FALSE),0,VLOOKUP(H37,PointTable,I$3,TRUE)),0)</f>
        <v>167</v>
      </c>
      <c r="J37" s="23">
        <v>30</v>
      </c>
      <c r="K37" s="24">
        <f>IF(OR('[2]Men''s Epée'!$A$3=1,'Men''s Epée'!$AH$3=TRUE),IF(OR(J37&gt;=33,ISNUMBER(J37)=FALSE),0,VLOOKUP(J37,PointTable,K$3,TRUE)),0)</f>
        <v>167</v>
      </c>
      <c r="L37" s="23" t="s">
        <v>8</v>
      </c>
      <c r="M37" s="24">
        <f>IF(OR('[2]Men''s Epée'!$A$3=1,'Men''s Epée'!$AI$3=TRUE),IF(OR(L37&gt;=33,ISNUMBER(L37)=FALSE),0,VLOOKUP(L37,PointTable,M$3,TRUE)),0)</f>
        <v>0</v>
      </c>
      <c r="N37" s="23" t="s">
        <v>8</v>
      </c>
      <c r="O37" s="24">
        <f>IF(OR('[2]Men''s Epée'!$A$3=1,'Men''s Epée'!$AJ$3=TRUE),IF(OR(N37&gt;=33,ISNUMBER(N37)=FALSE),0,VLOOKUP(N37,PointTable,O$3,TRUE)),0)</f>
        <v>0</v>
      </c>
      <c r="P37" s="4" t="str">
        <f t="shared" si="2"/>
        <v>np</v>
      </c>
      <c r="Q37" s="5">
        <f>IF(OR('[2]Men's Epée'!$A$3=1,'[2]Men's Epée'!$U$3=TRUE),IF(OR(P37&gt;='Men''s Epée'!$A$3,ISNUMBER(P37)=FALSE),0,VLOOKUP(P37,PointTable,Q$3,TRUE)),0)</f>
        <v>0</v>
      </c>
      <c r="R37" s="4" t="e">
        <f>VLOOKUP($C37,'[2]Women''s Foil'!$C$4:$U$100,R$1-2,FALSE)</f>
        <v>#N/A</v>
      </c>
      <c r="S37" s="4" t="str">
        <f t="shared" si="3"/>
        <v>np</v>
      </c>
      <c r="T37" s="5">
        <f>IF(OR('[2]Men's Epée'!$A$3=1,'[2]Men's Epée'!$V$3=TRUE),IF(OR(S37&gt;='Men''s Epée'!$A$3,ISNUMBER(S37)=FALSE),0,VLOOKUP(S37,PointTable,T$3,TRUE)),0)</f>
        <v>0</v>
      </c>
      <c r="U37" s="4" t="e">
        <f>VLOOKUP($C37,'[2]Women''s Foil'!$C$4:$U$100,U$1-2,FALSE)</f>
        <v>#N/A</v>
      </c>
      <c r="V37" s="4" t="str">
        <f t="shared" si="4"/>
        <v>np</v>
      </c>
      <c r="W37" s="5">
        <f>IF(OR('[2]Men's Epée'!$A$3=1,'[2]Men's Epée'!$W$3=TRUE),IF(OR(V37&gt;='Men''s Epée'!$A$3,ISNUMBER(V37)=FALSE),0,VLOOKUP(V37,PointTable,W$3,TRUE)),0)</f>
        <v>0</v>
      </c>
      <c r="X37" s="4" t="e">
        <f>VLOOKUP($C37,'[2]Women''s Foil'!$C$4:$U$100,X$1-2,FALSE)</f>
        <v>#N/A</v>
      </c>
      <c r="Y37" s="4" t="str">
        <f t="shared" si="5"/>
        <v>np</v>
      </c>
      <c r="Z37" s="5">
        <f>IF(OR(Y37&gt;='Men''s Epée'!$A$3,ISNUMBER(Y37)=FALSE),0,VLOOKUP(Y37,PointTable,Z$3,TRUE))</f>
        <v>0</v>
      </c>
      <c r="AA37" s="4" t="e">
        <f>VLOOKUP($C37,'[2]Women''s Foil'!$C$4:$U$100,AA$1-2,FALSE)</f>
        <v>#N/A</v>
      </c>
      <c r="AB37" s="52"/>
      <c r="AE37" s="54"/>
      <c r="AG37" s="25">
        <f t="shared" si="34"/>
        <v>167</v>
      </c>
      <c r="AH37" s="25">
        <f t="shared" si="35"/>
        <v>167</v>
      </c>
      <c r="AI37" s="25">
        <f t="shared" si="36"/>
        <v>0</v>
      </c>
      <c r="AJ37" s="25">
        <f t="shared" si="37"/>
        <v>0</v>
      </c>
      <c r="AK37" s="25">
        <f t="shared" si="38"/>
        <v>0</v>
      </c>
      <c r="AL37" s="25">
        <f t="shared" si="39"/>
        <v>0</v>
      </c>
      <c r="AM37" s="25">
        <f t="shared" si="40"/>
        <v>0</v>
      </c>
      <c r="AN37" s="25">
        <f t="shared" si="41"/>
        <v>0</v>
      </c>
      <c r="AO37" s="25">
        <f>IF(OR('[2]Men''s Epée'!$A$3=1,AB37&gt;0),ABS(AB37),0)</f>
        <v>0</v>
      </c>
      <c r="AP37" s="25">
        <f>IF(OR('[2]Men''s Epée'!$A$3=1,AC37&gt;0),ABS(AC37),0)</f>
        <v>0</v>
      </c>
      <c r="AQ37" s="25">
        <f>IF(OR('[2]Men''s Epée'!$A$3=1,AD37&gt;0),ABS(AD37),0)</f>
        <v>0</v>
      </c>
      <c r="AR37" s="25">
        <f>IF(OR('[2]Men''s Epée'!$A$3=1,AE37&gt;0),ABS(AE37),0)</f>
        <v>0</v>
      </c>
      <c r="AT37" s="25">
        <f>IF('Men''s Epée'!AG$3=TRUE,I37,0)</f>
        <v>167</v>
      </c>
      <c r="AU37" s="25">
        <f>IF('Men''s Epée'!AH$3=TRUE,K37,0)</f>
        <v>0</v>
      </c>
      <c r="AV37" s="25">
        <f>IF('Men''s Epée'!AI$3=TRUE,M37,0)</f>
        <v>0</v>
      </c>
      <c r="AW37" s="25">
        <f>IF('Men''s Epée'!AJ$3=TRUE,O37,0)</f>
        <v>0</v>
      </c>
      <c r="AX37" s="25">
        <f>IF('[2]Men''s Epée'!$U$3=TRUE,Q37,0)</f>
        <v>0</v>
      </c>
      <c r="AY37" s="25">
        <f>IF('[2]Men''s Epée'!$V$3=TRUE,T37,0)</f>
        <v>0</v>
      </c>
      <c r="AZ37" s="25">
        <f>IF('[2]Men''s Epée'!$W$3=TRUE,W37,0)</f>
        <v>0</v>
      </c>
      <c r="BA37" s="25">
        <f t="shared" si="42"/>
        <v>0</v>
      </c>
      <c r="BB37" s="55">
        <f t="shared" si="43"/>
        <v>0</v>
      </c>
      <c r="BC37" s="55">
        <f t="shared" si="44"/>
        <v>0</v>
      </c>
      <c r="BD37" s="55">
        <f t="shared" si="45"/>
        <v>0</v>
      </c>
      <c r="BE37" s="55">
        <f t="shared" si="46"/>
        <v>0</v>
      </c>
      <c r="BF37" s="25">
        <f t="shared" si="47"/>
        <v>167</v>
      </c>
    </row>
    <row r="38" spans="1:58" ht="13.5" customHeight="1">
      <c r="A38" s="19" t="str">
        <f t="shared" si="0"/>
        <v>35</v>
      </c>
      <c r="B38" s="19">
        <f t="shared" si="1"/>
      </c>
      <c r="C38" s="38" t="s">
        <v>47</v>
      </c>
      <c r="D38" s="25">
        <v>1982</v>
      </c>
      <c r="E38" s="21">
        <f>ROUND(F38+IF('[2]Men''s Epée'!$A$3=1,G38,0)+LARGE($AG38:$AR38,1)+LARGE($AG38:$AR38,2)+LARGE($AG38:$AR38,3)+LARGE($AG38:$AR38,4),0)</f>
        <v>320</v>
      </c>
      <c r="F38" s="22"/>
      <c r="G38" s="23"/>
      <c r="H38" s="23" t="s">
        <v>8</v>
      </c>
      <c r="I38" s="24">
        <f>IF(OR('[2]Men''s Epée'!$A$3=1,'Men''s Epée'!$AG$3=TRUE),IF(OR(H38&gt;=33,ISNUMBER(H38)=FALSE),0,VLOOKUP(H38,PointTable,I$3,TRUE)),0)</f>
        <v>0</v>
      </c>
      <c r="J38" s="23" t="s">
        <v>8</v>
      </c>
      <c r="K38" s="24">
        <f>IF(OR('[2]Men''s Epée'!$A$3=1,'Men''s Epée'!$AH$3=TRUE),IF(OR(J38&gt;=33,ISNUMBER(J38)=FALSE),0,VLOOKUP(J38,PointTable,K$3,TRUE)),0)</f>
        <v>0</v>
      </c>
      <c r="L38" s="23" t="s">
        <v>8</v>
      </c>
      <c r="M38" s="24">
        <f>IF(OR('[2]Men''s Epée'!$A$3=1,'Men''s Epée'!$AI$3=TRUE),IF(OR(L38&gt;=33,ISNUMBER(L38)=FALSE),0,VLOOKUP(L38,PointTable,M$3,TRUE)),0)</f>
        <v>0</v>
      </c>
      <c r="N38" s="23">
        <v>10</v>
      </c>
      <c r="O38" s="24">
        <f>IF(OR('[2]Men''s Epée'!$A$3=1,'Men''s Epée'!$AJ$3=TRUE),IF(OR(N38&gt;=33,ISNUMBER(N38)=FALSE),0,VLOOKUP(N38,PointTable,O$3,TRUE)),0)</f>
        <v>320</v>
      </c>
      <c r="P38" s="4" t="str">
        <f t="shared" si="2"/>
        <v>np</v>
      </c>
      <c r="Q38" s="5">
        <f>IF(OR('[2]Men's Epée'!$A$3=1,'[2]Men's Epée'!$U$3=TRUE),IF(OR(P38&gt;='Men''s Epée'!$A$3,ISNUMBER(P38)=FALSE),0,VLOOKUP(P38,PointTable,Q$3,TRUE)),0)</f>
        <v>0</v>
      </c>
      <c r="R38" s="4" t="e">
        <f>VLOOKUP($C38,'[2]Women''s Foil'!$C$4:$U$100,R$1-2,FALSE)</f>
        <v>#N/A</v>
      </c>
      <c r="S38" s="4" t="str">
        <f t="shared" si="3"/>
        <v>np</v>
      </c>
      <c r="T38" s="5">
        <f>IF(OR('[2]Men's Epée'!$A$3=1,'[2]Men's Epée'!$V$3=TRUE),IF(OR(S38&gt;='Men''s Epée'!$A$3,ISNUMBER(S38)=FALSE),0,VLOOKUP(S38,PointTable,T$3,TRUE)),0)</f>
        <v>0</v>
      </c>
      <c r="U38" s="4" t="e">
        <f>VLOOKUP($C38,'[2]Women''s Foil'!$C$4:$U$100,U$1-2,FALSE)</f>
        <v>#N/A</v>
      </c>
      <c r="V38" s="4" t="str">
        <f t="shared" si="4"/>
        <v>np</v>
      </c>
      <c r="W38" s="5">
        <f>IF(OR('[2]Men's Epée'!$A$3=1,'[2]Men's Epée'!$W$3=TRUE),IF(OR(V38&gt;='Men''s Epée'!$A$3,ISNUMBER(V38)=FALSE),0,VLOOKUP(V38,PointTable,W$3,TRUE)),0)</f>
        <v>0</v>
      </c>
      <c r="X38" s="4" t="e">
        <f>VLOOKUP($C38,'[2]Women''s Foil'!$C$4:$U$100,X$1-2,FALSE)</f>
        <v>#N/A</v>
      </c>
      <c r="Y38" s="4" t="str">
        <f t="shared" si="5"/>
        <v>np</v>
      </c>
      <c r="Z38" s="5">
        <f>IF(OR(Y38&gt;='Men''s Epée'!$A$3,ISNUMBER(Y38)=FALSE),0,VLOOKUP(Y38,PointTable,Z$3,TRUE))</f>
        <v>0</v>
      </c>
      <c r="AA38" s="4" t="e">
        <f>VLOOKUP($C38,'[2]Women''s Foil'!$C$4:$U$100,AA$1-2,FALSE)</f>
        <v>#N/A</v>
      </c>
      <c r="AB38" s="52"/>
      <c r="AE38" s="54"/>
      <c r="AG38" s="25">
        <f t="shared" si="34"/>
        <v>0</v>
      </c>
      <c r="AH38" s="25">
        <f t="shared" si="35"/>
        <v>0</v>
      </c>
      <c r="AI38" s="25">
        <f t="shared" si="36"/>
        <v>0</v>
      </c>
      <c r="AJ38" s="25">
        <f t="shared" si="37"/>
        <v>320</v>
      </c>
      <c r="AK38" s="25">
        <f t="shared" si="38"/>
        <v>0</v>
      </c>
      <c r="AL38" s="25">
        <f t="shared" si="39"/>
        <v>0</v>
      </c>
      <c r="AM38" s="25">
        <f t="shared" si="40"/>
        <v>0</v>
      </c>
      <c r="AN38" s="25">
        <f t="shared" si="41"/>
        <v>0</v>
      </c>
      <c r="AO38" s="25">
        <f>IF(OR('[2]Men''s Epée'!$A$3=1,AB38&gt;0),ABS(AB38),0)</f>
        <v>0</v>
      </c>
      <c r="AP38" s="25">
        <f>IF(OR('[2]Men''s Epée'!$A$3=1,AC38&gt;0),ABS(AC38),0)</f>
        <v>0</v>
      </c>
      <c r="AQ38" s="25">
        <f>IF(OR('[2]Men''s Epée'!$A$3=1,AD38&gt;0),ABS(AD38),0)</f>
        <v>0</v>
      </c>
      <c r="AR38" s="25">
        <f>IF(OR('[2]Men''s Epée'!$A$3=1,AE38&gt;0),ABS(AE38),0)</f>
        <v>0</v>
      </c>
      <c r="AT38" s="25">
        <f>IF('Men''s Epée'!AG$3=TRUE,I38,0)</f>
        <v>0</v>
      </c>
      <c r="AU38" s="25">
        <f>IF('Men''s Epée'!AH$3=TRUE,K38,0)</f>
        <v>0</v>
      </c>
      <c r="AV38" s="25">
        <f>IF('Men''s Epée'!AI$3=TRUE,M38,0)</f>
        <v>0</v>
      </c>
      <c r="AW38" s="25">
        <f>IF('Men''s Epée'!AJ$3=TRUE,O38,0)</f>
        <v>0</v>
      </c>
      <c r="AX38" s="25">
        <f>IF('[2]Men''s Epée'!$U$3=TRUE,Q38,0)</f>
        <v>0</v>
      </c>
      <c r="AY38" s="25">
        <f>IF('[2]Men''s Epée'!$V$3=TRUE,T38,0)</f>
        <v>0</v>
      </c>
      <c r="AZ38" s="25">
        <f>IF('[2]Men''s Epée'!$W$3=TRUE,W38,0)</f>
        <v>0</v>
      </c>
      <c r="BA38" s="25">
        <f t="shared" si="42"/>
        <v>0</v>
      </c>
      <c r="BB38" s="55">
        <f t="shared" si="43"/>
        <v>0</v>
      </c>
      <c r="BC38" s="55">
        <f t="shared" si="44"/>
        <v>0</v>
      </c>
      <c r="BD38" s="55">
        <f t="shared" si="45"/>
        <v>0</v>
      </c>
      <c r="BE38" s="55">
        <f t="shared" si="46"/>
        <v>0</v>
      </c>
      <c r="BF38" s="25">
        <f t="shared" si="47"/>
        <v>0</v>
      </c>
    </row>
    <row r="39" spans="1:58" ht="13.5" customHeight="1">
      <c r="A39" s="19" t="str">
        <f t="shared" si="0"/>
        <v>36</v>
      </c>
      <c r="B39" s="19">
        <f aca="true" t="shared" si="48" ref="B39:B50">IF(D39&gt;=CadetCutoff,"#","")</f>
      </c>
      <c r="C39" s="37" t="s">
        <v>54</v>
      </c>
      <c r="D39" s="25">
        <v>1982</v>
      </c>
      <c r="E39" s="21">
        <f>ROUND(F39+IF('[2]Men''s Epée'!$A$3=1,G39,0)+LARGE($AG39:$AR39,1)+LARGE($AG39:$AR39,2)+LARGE($AG39:$AR39,3)+LARGE($AG39:$AR39,4),0)</f>
        <v>255</v>
      </c>
      <c r="F39" s="22"/>
      <c r="G39" s="23"/>
      <c r="H39" s="23" t="s">
        <v>8</v>
      </c>
      <c r="I39" s="24">
        <f>IF(OR('[2]Men''s Epée'!$A$3=1,'Men''s Epée'!$AG$3=TRUE),IF(OR(H39&gt;=33,ISNUMBER(H39)=FALSE),0,VLOOKUP(H39,PointTable,I$3,TRUE)),0)</f>
        <v>0</v>
      </c>
      <c r="J39" s="23" t="s">
        <v>8</v>
      </c>
      <c r="K39" s="24">
        <f>IF(OR('[2]Men''s Epée'!$A$3=1,'Men''s Epée'!$AH$3=TRUE),IF(OR(J39&gt;=33,ISNUMBER(J39)=FALSE),0,VLOOKUP(J39,PointTable,K$3,TRUE)),0)</f>
        <v>0</v>
      </c>
      <c r="L39" s="23" t="s">
        <v>8</v>
      </c>
      <c r="M39" s="24">
        <f>IF(OR('[2]Men''s Epée'!$A$3=1,'Men''s Epée'!$AI$3=TRUE),IF(OR(L39&gt;=33,ISNUMBER(L39)=FALSE),0,VLOOKUP(L39,PointTable,M$3,TRUE)),0)</f>
        <v>0</v>
      </c>
      <c r="N39" s="23" t="s">
        <v>8</v>
      </c>
      <c r="O39" s="24">
        <f>IF(OR('[2]Men''s Epée'!$A$3=1,'Men''s Epée'!$AJ$3=TRUE),IF(OR(N39&gt;=33,ISNUMBER(N39)=FALSE),0,VLOOKUP(N39,PointTable,O$3,TRUE)),0)</f>
        <v>0</v>
      </c>
      <c r="P39" s="4" t="str">
        <f aca="true" t="shared" si="49" ref="P39:P50">IF(ISERROR(R39),"np",R39)</f>
        <v>np</v>
      </c>
      <c r="Q39" s="5">
        <f>IF(OR('[2]Men's Epée'!$A$3=1,'[2]Men's Epée'!$U$3=TRUE),IF(OR(P39&gt;='Men''s Epée'!$A$3,ISNUMBER(P39)=FALSE),0,VLOOKUP(P39,PointTable,Q$3,TRUE)),0)</f>
        <v>0</v>
      </c>
      <c r="R39" s="4" t="str">
        <f>VLOOKUP($C39,'[2]Women''s Foil'!$C$4:$U$100,R$1-2,FALSE)</f>
        <v>np</v>
      </c>
      <c r="S39" s="4">
        <f aca="true" t="shared" si="50" ref="S39:S50">IF(ISERROR(U39),"np",U39)</f>
        <v>37</v>
      </c>
      <c r="T39" s="5">
        <f>IF(OR('[2]Men's Epée'!$A$3=1,'[2]Men's Epée'!$V$3=TRUE),IF(OR(S39&gt;='Men''s Epée'!$A$3,ISNUMBER(S39)=FALSE),0,VLOOKUP(S39,PointTable,T$3,TRUE)),0)</f>
        <v>255</v>
      </c>
      <c r="U39" s="4">
        <f>VLOOKUP($C39,'[2]Women''s Foil'!$C$4:$U$100,U$1-2,FALSE)</f>
        <v>37</v>
      </c>
      <c r="V39" s="4" t="str">
        <f aca="true" t="shared" si="51" ref="V39:V50">IF(ISERROR(X39),"np",X39)</f>
        <v>np</v>
      </c>
      <c r="W39" s="5">
        <f>IF(OR('[2]Men's Epée'!$A$3=1,'[2]Men's Epée'!$W$3=TRUE),IF(OR(V39&gt;='Men''s Epée'!$A$3,ISNUMBER(V39)=FALSE),0,VLOOKUP(V39,PointTable,W$3,TRUE)),0)</f>
        <v>0</v>
      </c>
      <c r="X39" s="4" t="str">
        <f>VLOOKUP($C39,'[2]Women''s Foil'!$C$4:$U$100,X$1-2,FALSE)</f>
        <v>np</v>
      </c>
      <c r="Y39" s="4" t="str">
        <f aca="true" t="shared" si="52" ref="Y39:Y50">IF(ISERROR(AA39),"np",AA39)</f>
        <v>np</v>
      </c>
      <c r="Z39" s="5">
        <f>IF(OR(Y39&gt;='Men''s Epée'!$A$3,ISNUMBER(Y39)=FALSE),0,VLOOKUP(Y39,PointTable,Z$3,TRUE))</f>
        <v>0</v>
      </c>
      <c r="AA39" s="4" t="str">
        <f>VLOOKUP($C39,'[2]Women''s Foil'!$C$4:$U$100,AA$1-2,FALSE)</f>
        <v>np</v>
      </c>
      <c r="AB39" s="52"/>
      <c r="AE39" s="54"/>
      <c r="AG39" s="25">
        <f t="shared" si="34"/>
        <v>0</v>
      </c>
      <c r="AH39" s="25">
        <f t="shared" si="35"/>
        <v>0</v>
      </c>
      <c r="AI39" s="25">
        <f t="shared" si="36"/>
        <v>0</v>
      </c>
      <c r="AJ39" s="25">
        <f t="shared" si="37"/>
        <v>0</v>
      </c>
      <c r="AK39" s="25">
        <f t="shared" si="38"/>
        <v>0</v>
      </c>
      <c r="AL39" s="25">
        <f t="shared" si="39"/>
        <v>255</v>
      </c>
      <c r="AM39" s="25">
        <f t="shared" si="40"/>
        <v>0</v>
      </c>
      <c r="AN39" s="25">
        <f t="shared" si="41"/>
        <v>0</v>
      </c>
      <c r="AO39" s="25">
        <f>IF(OR('[2]Men''s Epée'!$A$3=1,AB39&gt;0),ABS(AB39),0)</f>
        <v>0</v>
      </c>
      <c r="AP39" s="25">
        <f>IF(OR('[2]Men''s Epée'!$A$3=1,AC39&gt;0),ABS(AC39),0)</f>
        <v>0</v>
      </c>
      <c r="AQ39" s="25">
        <f>IF(OR('[2]Men''s Epée'!$A$3=1,AD39&gt;0),ABS(AD39),0)</f>
        <v>0</v>
      </c>
      <c r="AR39" s="25">
        <f>IF(OR('[2]Men''s Epée'!$A$3=1,AE39&gt;0),ABS(AE39),0)</f>
        <v>0</v>
      </c>
      <c r="AT39" s="25">
        <f>IF('Men''s Epée'!AG$3=TRUE,I39,0)</f>
        <v>0</v>
      </c>
      <c r="AU39" s="25">
        <f>IF('Men''s Epée'!AH$3=TRUE,K39,0)</f>
        <v>0</v>
      </c>
      <c r="AV39" s="25">
        <f>IF('Men''s Epée'!AI$3=TRUE,M39,0)</f>
        <v>0</v>
      </c>
      <c r="AW39" s="25">
        <f>IF('Men''s Epée'!AJ$3=TRUE,O39,0)</f>
        <v>0</v>
      </c>
      <c r="AX39" s="25">
        <f>IF('[2]Men''s Epée'!$U$3=TRUE,Q39,0)</f>
        <v>0</v>
      </c>
      <c r="AY39" s="25">
        <f>IF('[2]Men''s Epée'!$V$3=TRUE,T39,0)</f>
        <v>0</v>
      </c>
      <c r="AZ39" s="25">
        <f>IF('[2]Men''s Epée'!$W$3=TRUE,W39,0)</f>
        <v>0</v>
      </c>
      <c r="BA39" s="25">
        <f t="shared" si="42"/>
        <v>0</v>
      </c>
      <c r="BB39" s="55">
        <f t="shared" si="43"/>
        <v>0</v>
      </c>
      <c r="BC39" s="55">
        <f t="shared" si="44"/>
        <v>0</v>
      </c>
      <c r="BD39" s="55">
        <f t="shared" si="45"/>
        <v>0</v>
      </c>
      <c r="BE39" s="55">
        <f t="shared" si="46"/>
        <v>0</v>
      </c>
      <c r="BF39" s="25">
        <f t="shared" si="47"/>
        <v>0</v>
      </c>
    </row>
    <row r="40" spans="1:58" ht="13.5" customHeight="1">
      <c r="A40" s="19" t="str">
        <f t="shared" si="0"/>
        <v>37</v>
      </c>
      <c r="B40" s="19" t="str">
        <f t="shared" si="48"/>
        <v>#</v>
      </c>
      <c r="C40" s="35" t="s">
        <v>296</v>
      </c>
      <c r="D40" s="20">
        <v>1988</v>
      </c>
      <c r="E40" s="21">
        <f>ROUND(F40+IF('[2]Men''s Epée'!$A$3=1,G40,0)+LARGE($AG40:$AR40,1)+LARGE($AG40:$AR40,2)+LARGE($AG40:$AR40,3)+LARGE($AG40:$AR40,4),0)</f>
        <v>207</v>
      </c>
      <c r="F40" s="22"/>
      <c r="G40" s="23"/>
      <c r="H40" s="23" t="s">
        <v>8</v>
      </c>
      <c r="I40" s="24">
        <f>IF(OR('[2]Men''s Epée'!$A$3=1,'Men''s Epée'!$AG$3=TRUE),IF(OR(H40&gt;=33,ISNUMBER(H40)=FALSE),0,VLOOKUP(H40,PointTable,I$3,TRUE)),0)</f>
        <v>0</v>
      </c>
      <c r="J40" s="23" t="s">
        <v>8</v>
      </c>
      <c r="K40" s="24">
        <f>IF(OR('[2]Men''s Epée'!$A$3=1,'Men''s Epée'!$AH$3=TRUE),IF(OR(J40&gt;=33,ISNUMBER(J40)=FALSE),0,VLOOKUP(J40,PointTable,K$3,TRUE)),0)</f>
        <v>0</v>
      </c>
      <c r="L40" s="23" t="s">
        <v>8</v>
      </c>
      <c r="M40" s="24">
        <f>IF(OR('[2]Men''s Epée'!$A$3=1,'Men''s Epée'!$AI$3=TRUE),IF(OR(L40&gt;=33,ISNUMBER(L40)=FALSE),0,VLOOKUP(L40,PointTable,M$3,TRUE)),0)</f>
        <v>0</v>
      </c>
      <c r="N40" s="23">
        <v>20</v>
      </c>
      <c r="O40" s="24">
        <f>IF(OR('[2]Men''s Epée'!$A$3=1,'Men''s Epée'!$AJ$3=TRUE),IF(OR(N40&gt;=33,ISNUMBER(N40)=FALSE),0,VLOOKUP(N40,PointTable,O$3,TRUE)),0)</f>
        <v>207</v>
      </c>
      <c r="P40" s="4" t="str">
        <f t="shared" si="49"/>
        <v>np</v>
      </c>
      <c r="Q40" s="5">
        <f>IF(OR('[2]Men's Epée'!$A$3=1,'[2]Men's Epée'!$U$3=TRUE),IF(OR(P40&gt;='Men''s Epée'!$A$3,ISNUMBER(P40)=FALSE),0,VLOOKUP(P40,PointTable,Q$3,TRUE)),0)</f>
        <v>0</v>
      </c>
      <c r="R40" s="4" t="e">
        <f>VLOOKUP($C40,'[2]Women''s Foil'!$C$4:$U$100,R$1-2,FALSE)</f>
        <v>#N/A</v>
      </c>
      <c r="S40" s="4" t="str">
        <f t="shared" si="50"/>
        <v>np</v>
      </c>
      <c r="T40" s="5">
        <f>IF(OR('[2]Men's Epée'!$A$3=1,'[2]Men's Epée'!$V$3=TRUE),IF(OR(S40&gt;='Men''s Epée'!$A$3,ISNUMBER(S40)=FALSE),0,VLOOKUP(S40,PointTable,T$3,TRUE)),0)</f>
        <v>0</v>
      </c>
      <c r="U40" s="4" t="e">
        <f>VLOOKUP($C40,'[2]Women''s Foil'!$C$4:$U$100,U$1-2,FALSE)</f>
        <v>#N/A</v>
      </c>
      <c r="V40" s="4" t="str">
        <f t="shared" si="51"/>
        <v>np</v>
      </c>
      <c r="W40" s="5">
        <f>IF(OR('[2]Men's Epée'!$A$3=1,'[2]Men's Epée'!$W$3=TRUE),IF(OR(V40&gt;='Men''s Epée'!$A$3,ISNUMBER(V40)=FALSE),0,VLOOKUP(V40,PointTable,W$3,TRUE)),0)</f>
        <v>0</v>
      </c>
      <c r="X40" s="4" t="e">
        <f>VLOOKUP($C40,'[2]Women''s Foil'!$C$4:$U$100,X$1-2,FALSE)</f>
        <v>#N/A</v>
      </c>
      <c r="Y40" s="4" t="str">
        <f t="shared" si="52"/>
        <v>np</v>
      </c>
      <c r="Z40" s="5">
        <f>IF(OR(Y40&gt;='Men''s Epée'!$A$3,ISNUMBER(Y40)=FALSE),0,VLOOKUP(Y40,PointTable,Z$3,TRUE))</f>
        <v>0</v>
      </c>
      <c r="AA40" s="4" t="e">
        <f>VLOOKUP($C40,'[2]Women''s Foil'!$C$4:$U$100,AA$1-2,FALSE)</f>
        <v>#N/A</v>
      </c>
      <c r="AB40" s="52"/>
      <c r="AE40" s="54"/>
      <c r="AG40" s="25">
        <f t="shared" si="34"/>
        <v>0</v>
      </c>
      <c r="AH40" s="25">
        <f t="shared" si="35"/>
        <v>0</v>
      </c>
      <c r="AI40" s="25">
        <f t="shared" si="36"/>
        <v>0</v>
      </c>
      <c r="AJ40" s="25">
        <f t="shared" si="37"/>
        <v>207</v>
      </c>
      <c r="AK40" s="25">
        <f t="shared" si="38"/>
        <v>0</v>
      </c>
      <c r="AL40" s="25">
        <f t="shared" si="39"/>
        <v>0</v>
      </c>
      <c r="AM40" s="25">
        <f t="shared" si="40"/>
        <v>0</v>
      </c>
      <c r="AN40" s="25">
        <f t="shared" si="41"/>
        <v>0</v>
      </c>
      <c r="AO40" s="25">
        <f>IF(OR('[2]Men''s Epée'!$A$3=1,AB40&gt;0),ABS(AB40),0)</f>
        <v>0</v>
      </c>
      <c r="AP40" s="25">
        <f>IF(OR('[2]Men''s Epée'!$A$3=1,AC40&gt;0),ABS(AC40),0)</f>
        <v>0</v>
      </c>
      <c r="AQ40" s="25">
        <f>IF(OR('[2]Men''s Epée'!$A$3=1,AD40&gt;0),ABS(AD40),0)</f>
        <v>0</v>
      </c>
      <c r="AR40" s="25">
        <f>IF(OR('[2]Men''s Epée'!$A$3=1,AE40&gt;0),ABS(AE40),0)</f>
        <v>0</v>
      </c>
      <c r="AT40" s="25">
        <f>IF('Men''s Epée'!AG$3=TRUE,I40,0)</f>
        <v>0</v>
      </c>
      <c r="AU40" s="25">
        <f>IF('Men''s Epée'!AH$3=TRUE,K40,0)</f>
        <v>0</v>
      </c>
      <c r="AV40" s="25">
        <f>IF('Men''s Epée'!AI$3=TRUE,M40,0)</f>
        <v>0</v>
      </c>
      <c r="AW40" s="25">
        <f>IF('Men''s Epée'!AJ$3=TRUE,O40,0)</f>
        <v>0</v>
      </c>
      <c r="AX40" s="25">
        <f>IF('[2]Men''s Epée'!$U$3=TRUE,Q40,0)</f>
        <v>0</v>
      </c>
      <c r="AY40" s="25">
        <f>IF('[2]Men''s Epée'!$V$3=TRUE,T40,0)</f>
        <v>0</v>
      </c>
      <c r="AZ40" s="25">
        <f>IF('[2]Men''s Epée'!$W$3=TRUE,W40,0)</f>
        <v>0</v>
      </c>
      <c r="BA40" s="25">
        <f t="shared" si="42"/>
        <v>0</v>
      </c>
      <c r="BB40" s="55">
        <f t="shared" si="43"/>
        <v>0</v>
      </c>
      <c r="BC40" s="55">
        <f t="shared" si="44"/>
        <v>0</v>
      </c>
      <c r="BD40" s="55">
        <f t="shared" si="45"/>
        <v>0</v>
      </c>
      <c r="BE40" s="55">
        <f t="shared" si="46"/>
        <v>0</v>
      </c>
      <c r="BF40" s="25">
        <f t="shared" si="47"/>
        <v>0</v>
      </c>
    </row>
    <row r="41" spans="1:58" ht="13.5" customHeight="1">
      <c r="A41" s="19" t="str">
        <f t="shared" si="0"/>
        <v>38T</v>
      </c>
      <c r="B41" s="19" t="str">
        <f t="shared" si="48"/>
        <v>#</v>
      </c>
      <c r="C41" s="35" t="s">
        <v>343</v>
      </c>
      <c r="D41" s="20">
        <v>1987</v>
      </c>
      <c r="E41" s="21">
        <f>ROUND(F41+IF('[2]Men''s Epée'!$A$3=1,G41,0)+LARGE($AG41:$AR41,1)+LARGE($AG41:$AR41,2)+LARGE($AG41:$AR41,3)+LARGE($AG41:$AR41,4),0)</f>
        <v>206</v>
      </c>
      <c r="F41" s="22"/>
      <c r="G41" s="23"/>
      <c r="H41" s="23">
        <v>21</v>
      </c>
      <c r="I41" s="24">
        <f>IF(OR('[2]Men''s Epée'!$A$3=1,'Men''s Epée'!$AG$3=TRUE),IF(OR(H41&gt;=33,ISNUMBER(H41)=FALSE),0,VLOOKUP(H41,PointTable,I$3,TRUE)),0)</f>
        <v>206</v>
      </c>
      <c r="J41" s="23" t="s">
        <v>8</v>
      </c>
      <c r="K41" s="24">
        <f>IF(OR('[2]Men''s Epée'!$A$3=1,'Men''s Epée'!$AH$3=TRUE),IF(OR(J41&gt;=33,ISNUMBER(J41)=FALSE),0,VLOOKUP(J41,PointTable,K$3,TRUE)),0)</f>
        <v>0</v>
      </c>
      <c r="L41" s="23" t="s">
        <v>8</v>
      </c>
      <c r="M41" s="24">
        <f>IF(OR('[2]Men''s Epée'!$A$3=1,'Men''s Epée'!$AI$3=TRUE),IF(OR(L41&gt;=33,ISNUMBER(L41)=FALSE),0,VLOOKUP(L41,PointTable,M$3,TRUE)),0)</f>
        <v>0</v>
      </c>
      <c r="N41" s="23" t="s">
        <v>8</v>
      </c>
      <c r="O41" s="24">
        <f>IF(OR('[2]Men''s Epée'!$A$3=1,'Men''s Epée'!$AJ$3=TRUE),IF(OR(N41&gt;=33,ISNUMBER(N41)=FALSE),0,VLOOKUP(N41,PointTable,O$3,TRUE)),0)</f>
        <v>0</v>
      </c>
      <c r="P41" s="4" t="str">
        <f t="shared" si="49"/>
        <v>np</v>
      </c>
      <c r="Q41" s="5">
        <f>IF(OR('[2]Men's Epée'!$A$3=1,'[2]Men's Epée'!$U$3=TRUE),IF(OR(P41&gt;='Men''s Epée'!$A$3,ISNUMBER(P41)=FALSE),0,VLOOKUP(P41,PointTable,Q$3,TRUE)),0)</f>
        <v>0</v>
      </c>
      <c r="R41" s="4" t="e">
        <f>VLOOKUP($C41,'[2]Women''s Foil'!$C$4:$U$100,R$1-2,FALSE)</f>
        <v>#N/A</v>
      </c>
      <c r="S41" s="4" t="str">
        <f t="shared" si="50"/>
        <v>np</v>
      </c>
      <c r="T41" s="5">
        <f>IF(OR('[2]Men's Epée'!$A$3=1,'[2]Men's Epée'!$V$3=TRUE),IF(OR(S41&gt;='Men''s Epée'!$A$3,ISNUMBER(S41)=FALSE),0,VLOOKUP(S41,PointTable,T$3,TRUE)),0)</f>
        <v>0</v>
      </c>
      <c r="U41" s="4" t="e">
        <f>VLOOKUP($C41,'[2]Women''s Foil'!$C$4:$U$100,U$1-2,FALSE)</f>
        <v>#N/A</v>
      </c>
      <c r="V41" s="4" t="str">
        <f t="shared" si="51"/>
        <v>np</v>
      </c>
      <c r="W41" s="5">
        <f>IF(OR('[2]Men's Epée'!$A$3=1,'[2]Men's Epée'!$W$3=TRUE),IF(OR(V41&gt;='Men''s Epée'!$A$3,ISNUMBER(V41)=FALSE),0,VLOOKUP(V41,PointTable,W$3,TRUE)),0)</f>
        <v>0</v>
      </c>
      <c r="X41" s="4" t="e">
        <f>VLOOKUP($C41,'[2]Women''s Foil'!$C$4:$U$100,X$1-2,FALSE)</f>
        <v>#N/A</v>
      </c>
      <c r="Y41" s="4" t="str">
        <f t="shared" si="52"/>
        <v>np</v>
      </c>
      <c r="Z41" s="5">
        <f>IF(OR(Y41&gt;='Men''s Epée'!$A$3,ISNUMBER(Y41)=FALSE),0,VLOOKUP(Y41,PointTable,Z$3,TRUE))</f>
        <v>0</v>
      </c>
      <c r="AA41" s="4" t="e">
        <f>VLOOKUP($C41,'[2]Women''s Foil'!$C$4:$U$100,AA$1-2,FALSE)</f>
        <v>#N/A</v>
      </c>
      <c r="AB41" s="52"/>
      <c r="AE41" s="54"/>
      <c r="AG41" s="25">
        <f t="shared" si="34"/>
        <v>206</v>
      </c>
      <c r="AH41" s="25">
        <f t="shared" si="35"/>
        <v>0</v>
      </c>
      <c r="AI41" s="25">
        <f t="shared" si="36"/>
        <v>0</v>
      </c>
      <c r="AJ41" s="25">
        <f t="shared" si="37"/>
        <v>0</v>
      </c>
      <c r="AK41" s="25">
        <f t="shared" si="38"/>
        <v>0</v>
      </c>
      <c r="AL41" s="25">
        <f t="shared" si="39"/>
        <v>0</v>
      </c>
      <c r="AM41" s="25">
        <f t="shared" si="40"/>
        <v>0</v>
      </c>
      <c r="AN41" s="25">
        <f t="shared" si="41"/>
        <v>0</v>
      </c>
      <c r="AO41" s="25">
        <f>IF(OR('[2]Men''s Epée'!$A$3=1,AB41&gt;0),ABS(AB41),0)</f>
        <v>0</v>
      </c>
      <c r="AP41" s="25">
        <f>IF(OR('[2]Men''s Epée'!$A$3=1,AC41&gt;0),ABS(AC41),0)</f>
        <v>0</v>
      </c>
      <c r="AQ41" s="25">
        <f>IF(OR('[2]Men''s Epée'!$A$3=1,AD41&gt;0),ABS(AD41),0)</f>
        <v>0</v>
      </c>
      <c r="AR41" s="25">
        <f>IF(OR('[2]Men''s Epée'!$A$3=1,AE41&gt;0),ABS(AE41),0)</f>
        <v>0</v>
      </c>
      <c r="AT41" s="25">
        <f>IF('Men''s Epée'!AG$3=TRUE,I41,0)</f>
        <v>206</v>
      </c>
      <c r="AU41" s="25">
        <f>IF('Men''s Epée'!AH$3=TRUE,K41,0)</f>
        <v>0</v>
      </c>
      <c r="AV41" s="25">
        <f>IF('Men''s Epée'!AI$3=TRUE,M41,0)</f>
        <v>0</v>
      </c>
      <c r="AW41" s="25">
        <f>IF('Men''s Epée'!AJ$3=TRUE,O41,0)</f>
        <v>0</v>
      </c>
      <c r="AX41" s="25">
        <f>IF('[2]Men''s Epée'!$U$3=TRUE,Q41,0)</f>
        <v>0</v>
      </c>
      <c r="AY41" s="25">
        <f>IF('[2]Men''s Epée'!$V$3=TRUE,T41,0)</f>
        <v>0</v>
      </c>
      <c r="AZ41" s="25">
        <f>IF('[2]Men''s Epée'!$W$3=TRUE,W41,0)</f>
        <v>0</v>
      </c>
      <c r="BA41" s="25">
        <f t="shared" si="42"/>
        <v>0</v>
      </c>
      <c r="BB41" s="55">
        <f t="shared" si="43"/>
        <v>0</v>
      </c>
      <c r="BC41" s="55">
        <f t="shared" si="44"/>
        <v>0</v>
      </c>
      <c r="BD41" s="55">
        <f t="shared" si="45"/>
        <v>0</v>
      </c>
      <c r="BE41" s="55">
        <f t="shared" si="46"/>
        <v>0</v>
      </c>
      <c r="BF41" s="25">
        <f t="shared" si="47"/>
        <v>206</v>
      </c>
    </row>
    <row r="42" spans="1:58" ht="13.5" customHeight="1">
      <c r="A42" s="19" t="str">
        <f t="shared" si="0"/>
        <v>38T</v>
      </c>
      <c r="B42" s="19" t="str">
        <f t="shared" si="48"/>
        <v>#</v>
      </c>
      <c r="C42" s="35" t="s">
        <v>280</v>
      </c>
      <c r="D42" s="20">
        <v>1985</v>
      </c>
      <c r="E42" s="21">
        <f>ROUND(F42+IF('[2]Men''s Epée'!$A$3=1,G42,0)+LARGE($AG42:$AR42,1)+LARGE($AG42:$AR42,2)+LARGE($AG42:$AR42,3)+LARGE($AG42:$AR42,4),0)</f>
        <v>206</v>
      </c>
      <c r="F42" s="22"/>
      <c r="G42" s="23"/>
      <c r="H42" s="23" t="s">
        <v>8</v>
      </c>
      <c r="I42" s="24">
        <f>IF(OR('[2]Men''s Epée'!$A$3=1,'Men''s Epée'!$AG$3=TRUE),IF(OR(H42&gt;=33,ISNUMBER(H42)=FALSE),0,VLOOKUP(H42,PointTable,I$3,TRUE)),0)</f>
        <v>0</v>
      </c>
      <c r="J42" s="23" t="s">
        <v>8</v>
      </c>
      <c r="K42" s="24">
        <f>IF(OR('[2]Men''s Epée'!$A$3=1,'Men''s Epée'!$AH$3=TRUE),IF(OR(J42&gt;=33,ISNUMBER(J42)=FALSE),0,VLOOKUP(J42,PointTable,K$3,TRUE)),0)</f>
        <v>0</v>
      </c>
      <c r="L42" s="23" t="s">
        <v>8</v>
      </c>
      <c r="M42" s="24">
        <f>IF(OR('[2]Men''s Epée'!$A$3=1,'Men''s Epée'!$AI$3=TRUE),IF(OR(L42&gt;=33,ISNUMBER(L42)=FALSE),0,VLOOKUP(L42,PointTable,M$3,TRUE)),0)</f>
        <v>0</v>
      </c>
      <c r="N42" s="23">
        <v>21</v>
      </c>
      <c r="O42" s="24">
        <f>IF(OR('[2]Men''s Epée'!$A$3=1,'Men''s Epée'!$AJ$3=TRUE),IF(OR(N42&gt;=33,ISNUMBER(N42)=FALSE),0,VLOOKUP(N42,PointTable,O$3,TRUE)),0)</f>
        <v>206</v>
      </c>
      <c r="P42" s="4" t="str">
        <f t="shared" si="49"/>
        <v>np</v>
      </c>
      <c r="Q42" s="5">
        <f>IF(OR('[2]Men's Epée'!$A$3=1,'[2]Men's Epée'!$U$3=TRUE),IF(OR(P42&gt;='Men''s Epée'!$A$3,ISNUMBER(P42)=FALSE),0,VLOOKUP(P42,PointTable,Q$3,TRUE)),0)</f>
        <v>0</v>
      </c>
      <c r="R42" s="4" t="e">
        <f>VLOOKUP($C42,'[2]Women''s Foil'!$C$4:$U$100,R$1-2,FALSE)</f>
        <v>#N/A</v>
      </c>
      <c r="S42" s="4" t="str">
        <f t="shared" si="50"/>
        <v>np</v>
      </c>
      <c r="T42" s="5">
        <f>IF(OR('[2]Men's Epée'!$A$3=1,'[2]Men's Epée'!$V$3=TRUE),IF(OR(S42&gt;='Men''s Epée'!$A$3,ISNUMBER(S42)=FALSE),0,VLOOKUP(S42,PointTable,T$3,TRUE)),0)</f>
        <v>0</v>
      </c>
      <c r="U42" s="4" t="e">
        <f>VLOOKUP($C42,'[2]Women''s Foil'!$C$4:$U$100,U$1-2,FALSE)</f>
        <v>#N/A</v>
      </c>
      <c r="V42" s="4" t="str">
        <f t="shared" si="51"/>
        <v>np</v>
      </c>
      <c r="W42" s="5">
        <f>IF(OR('[2]Men's Epée'!$A$3=1,'[2]Men's Epée'!$W$3=TRUE),IF(OR(V42&gt;='Men''s Epée'!$A$3,ISNUMBER(V42)=FALSE),0,VLOOKUP(V42,PointTable,W$3,TRUE)),0)</f>
        <v>0</v>
      </c>
      <c r="X42" s="4" t="e">
        <f>VLOOKUP($C42,'[2]Women''s Foil'!$C$4:$U$100,X$1-2,FALSE)</f>
        <v>#N/A</v>
      </c>
      <c r="Y42" s="4" t="str">
        <f t="shared" si="52"/>
        <v>np</v>
      </c>
      <c r="Z42" s="5">
        <f>IF(OR(Y42&gt;='Men''s Epée'!$A$3,ISNUMBER(Y42)=FALSE),0,VLOOKUP(Y42,PointTable,Z$3,TRUE))</f>
        <v>0</v>
      </c>
      <c r="AA42" s="4" t="e">
        <f>VLOOKUP($C42,'[2]Women''s Foil'!$C$4:$U$100,AA$1-2,FALSE)</f>
        <v>#N/A</v>
      </c>
      <c r="AB42" s="52"/>
      <c r="AE42" s="54"/>
      <c r="AG42" s="25">
        <f t="shared" si="34"/>
        <v>0</v>
      </c>
      <c r="AH42" s="25">
        <f t="shared" si="35"/>
        <v>0</v>
      </c>
      <c r="AI42" s="25">
        <f t="shared" si="36"/>
        <v>0</v>
      </c>
      <c r="AJ42" s="25">
        <f t="shared" si="37"/>
        <v>206</v>
      </c>
      <c r="AK42" s="25">
        <f t="shared" si="38"/>
        <v>0</v>
      </c>
      <c r="AL42" s="25">
        <f t="shared" si="39"/>
        <v>0</v>
      </c>
      <c r="AM42" s="25">
        <f t="shared" si="40"/>
        <v>0</v>
      </c>
      <c r="AN42" s="25">
        <f t="shared" si="41"/>
        <v>0</v>
      </c>
      <c r="AO42" s="25">
        <f>IF(OR('[2]Men''s Epée'!$A$3=1,AB42&gt;0),ABS(AB42),0)</f>
        <v>0</v>
      </c>
      <c r="AP42" s="25">
        <f>IF(OR('[2]Men''s Epée'!$A$3=1,AC42&gt;0),ABS(AC42),0)</f>
        <v>0</v>
      </c>
      <c r="AQ42" s="25">
        <f>IF(OR('[2]Men''s Epée'!$A$3=1,AD42&gt;0),ABS(AD42),0)</f>
        <v>0</v>
      </c>
      <c r="AR42" s="25">
        <f>IF(OR('[2]Men''s Epée'!$A$3=1,AE42&gt;0),ABS(AE42),0)</f>
        <v>0</v>
      </c>
      <c r="AT42" s="25">
        <f>IF('Men''s Epée'!AG$3=TRUE,I42,0)</f>
        <v>0</v>
      </c>
      <c r="AU42" s="25">
        <f>IF('Men''s Epée'!AH$3=TRUE,K42,0)</f>
        <v>0</v>
      </c>
      <c r="AV42" s="25">
        <f>IF('Men''s Epée'!AI$3=TRUE,M42,0)</f>
        <v>0</v>
      </c>
      <c r="AW42" s="25">
        <f>IF('Men''s Epée'!AJ$3=TRUE,O42,0)</f>
        <v>0</v>
      </c>
      <c r="AX42" s="25">
        <f>IF('[2]Men''s Epée'!$U$3=TRUE,Q42,0)</f>
        <v>0</v>
      </c>
      <c r="AY42" s="25">
        <f>IF('[2]Men''s Epée'!$V$3=TRUE,T42,0)</f>
        <v>0</v>
      </c>
      <c r="AZ42" s="25">
        <f>IF('[2]Men''s Epée'!$W$3=TRUE,W42,0)</f>
        <v>0</v>
      </c>
      <c r="BA42" s="25">
        <f t="shared" si="42"/>
        <v>0</v>
      </c>
      <c r="BB42" s="55">
        <f t="shared" si="43"/>
        <v>0</v>
      </c>
      <c r="BC42" s="55">
        <f t="shared" si="44"/>
        <v>0</v>
      </c>
      <c r="BD42" s="55">
        <f t="shared" si="45"/>
        <v>0</v>
      </c>
      <c r="BE42" s="55">
        <f t="shared" si="46"/>
        <v>0</v>
      </c>
      <c r="BF42" s="25">
        <f t="shared" si="47"/>
        <v>0</v>
      </c>
    </row>
    <row r="43" spans="1:58" ht="13.5" customHeight="1">
      <c r="A43" s="19" t="str">
        <f t="shared" si="0"/>
        <v>40</v>
      </c>
      <c r="B43" s="19" t="str">
        <f t="shared" si="48"/>
        <v>#</v>
      </c>
      <c r="C43" s="35" t="s">
        <v>344</v>
      </c>
      <c r="D43" s="20">
        <v>1987</v>
      </c>
      <c r="E43" s="21">
        <f>ROUND(F43+IF('[2]Men''s Epée'!$A$3=1,G43,0)+LARGE($AG43:$AR43,1)+LARGE($AG43:$AR43,2)+LARGE($AG43:$AR43,3)+LARGE($AG43:$AR43,4),0)</f>
        <v>205</v>
      </c>
      <c r="F43" s="22"/>
      <c r="G43" s="23"/>
      <c r="H43" s="23">
        <v>22</v>
      </c>
      <c r="I43" s="24">
        <f>IF(OR('[2]Men''s Epée'!$A$3=1,'Men''s Epée'!$AG$3=TRUE),IF(OR(H43&gt;=33,ISNUMBER(H43)=FALSE),0,VLOOKUP(H43,PointTable,I$3,TRUE)),0)</f>
        <v>205</v>
      </c>
      <c r="J43" s="23" t="s">
        <v>8</v>
      </c>
      <c r="K43" s="24">
        <f>IF(OR('[2]Men''s Epée'!$A$3=1,'Men''s Epée'!$AH$3=TRUE),IF(OR(J43&gt;=33,ISNUMBER(J43)=FALSE),0,VLOOKUP(J43,PointTable,K$3,TRUE)),0)</f>
        <v>0</v>
      </c>
      <c r="L43" s="23" t="s">
        <v>8</v>
      </c>
      <c r="M43" s="24">
        <f>IF(OR('[2]Men''s Epée'!$A$3=1,'Men''s Epée'!$AI$3=TRUE),IF(OR(L43&gt;=33,ISNUMBER(L43)=FALSE),0,VLOOKUP(L43,PointTable,M$3,TRUE)),0)</f>
        <v>0</v>
      </c>
      <c r="N43" s="23" t="s">
        <v>8</v>
      </c>
      <c r="O43" s="24">
        <f>IF(OR('[2]Men''s Epée'!$A$3=1,'Men''s Epée'!$AJ$3=TRUE),IF(OR(N43&gt;=33,ISNUMBER(N43)=FALSE),0,VLOOKUP(N43,PointTable,O$3,TRUE)),0)</f>
        <v>0</v>
      </c>
      <c r="P43" s="4" t="str">
        <f t="shared" si="49"/>
        <v>np</v>
      </c>
      <c r="Q43" s="5">
        <f>IF(OR('[2]Men's Epée'!$A$3=1,'[2]Men's Epée'!$U$3=TRUE),IF(OR(P43&gt;='Men''s Epée'!$A$3,ISNUMBER(P43)=FALSE),0,VLOOKUP(P43,PointTable,Q$3,TRUE)),0)</f>
        <v>0</v>
      </c>
      <c r="R43" s="4" t="e">
        <f>VLOOKUP($C43,'[2]Women''s Foil'!$C$4:$U$100,R$1-2,FALSE)</f>
        <v>#N/A</v>
      </c>
      <c r="S43" s="4" t="str">
        <f t="shared" si="50"/>
        <v>np</v>
      </c>
      <c r="T43" s="5">
        <f>IF(OR('[2]Men's Epée'!$A$3=1,'[2]Men's Epée'!$V$3=TRUE),IF(OR(S43&gt;='Men''s Epée'!$A$3,ISNUMBER(S43)=FALSE),0,VLOOKUP(S43,PointTable,T$3,TRUE)),0)</f>
        <v>0</v>
      </c>
      <c r="U43" s="4" t="e">
        <f>VLOOKUP($C43,'[2]Women''s Foil'!$C$4:$U$100,U$1-2,FALSE)</f>
        <v>#N/A</v>
      </c>
      <c r="V43" s="4" t="str">
        <f t="shared" si="51"/>
        <v>np</v>
      </c>
      <c r="W43" s="5">
        <f>IF(OR('[2]Men's Epée'!$A$3=1,'[2]Men's Epée'!$W$3=TRUE),IF(OR(V43&gt;='Men''s Epée'!$A$3,ISNUMBER(V43)=FALSE),0,VLOOKUP(V43,PointTable,W$3,TRUE)),0)</f>
        <v>0</v>
      </c>
      <c r="X43" s="4" t="e">
        <f>VLOOKUP($C43,'[2]Women''s Foil'!$C$4:$U$100,X$1-2,FALSE)</f>
        <v>#N/A</v>
      </c>
      <c r="Y43" s="4" t="str">
        <f t="shared" si="52"/>
        <v>np</v>
      </c>
      <c r="Z43" s="5">
        <f>IF(OR(Y43&gt;='Men''s Epée'!$A$3,ISNUMBER(Y43)=FALSE),0,VLOOKUP(Y43,PointTable,Z$3,TRUE))</f>
        <v>0</v>
      </c>
      <c r="AA43" s="4" t="e">
        <f>VLOOKUP($C43,'[2]Women''s Foil'!$C$4:$U$100,AA$1-2,FALSE)</f>
        <v>#N/A</v>
      </c>
      <c r="AB43" s="52"/>
      <c r="AE43" s="54"/>
      <c r="AG43" s="25">
        <f t="shared" si="34"/>
        <v>205</v>
      </c>
      <c r="AH43" s="25">
        <f t="shared" si="35"/>
        <v>0</v>
      </c>
      <c r="AI43" s="25">
        <f t="shared" si="36"/>
        <v>0</v>
      </c>
      <c r="AJ43" s="25">
        <f t="shared" si="37"/>
        <v>0</v>
      </c>
      <c r="AK43" s="25">
        <f t="shared" si="38"/>
        <v>0</v>
      </c>
      <c r="AL43" s="25">
        <f t="shared" si="39"/>
        <v>0</v>
      </c>
      <c r="AM43" s="25">
        <f t="shared" si="40"/>
        <v>0</v>
      </c>
      <c r="AN43" s="25">
        <f t="shared" si="41"/>
        <v>0</v>
      </c>
      <c r="AO43" s="25">
        <f>IF(OR('[2]Men''s Epée'!$A$3=1,AB43&gt;0),ABS(AB43),0)</f>
        <v>0</v>
      </c>
      <c r="AP43" s="25">
        <f>IF(OR('[2]Men''s Epée'!$A$3=1,AC43&gt;0),ABS(AC43),0)</f>
        <v>0</v>
      </c>
      <c r="AQ43" s="25">
        <f>IF(OR('[2]Men''s Epée'!$A$3=1,AD43&gt;0),ABS(AD43),0)</f>
        <v>0</v>
      </c>
      <c r="AR43" s="25">
        <f>IF(OR('[2]Men''s Epée'!$A$3=1,AE43&gt;0),ABS(AE43),0)</f>
        <v>0</v>
      </c>
      <c r="AT43" s="25">
        <f>IF('Men''s Epée'!AG$3=TRUE,I43,0)</f>
        <v>205</v>
      </c>
      <c r="AU43" s="25">
        <f>IF('Men''s Epée'!AH$3=TRUE,K43,0)</f>
        <v>0</v>
      </c>
      <c r="AV43" s="25">
        <f>IF('Men''s Epée'!AI$3=TRUE,M43,0)</f>
        <v>0</v>
      </c>
      <c r="AW43" s="25">
        <f>IF('Men''s Epée'!AJ$3=TRUE,O43,0)</f>
        <v>0</v>
      </c>
      <c r="AX43" s="25">
        <f>IF('[2]Men''s Epée'!$U$3=TRUE,Q43,0)</f>
        <v>0</v>
      </c>
      <c r="AY43" s="25">
        <f>IF('[2]Men''s Epée'!$V$3=TRUE,T43,0)</f>
        <v>0</v>
      </c>
      <c r="AZ43" s="25">
        <f>IF('[2]Men''s Epée'!$W$3=TRUE,W43,0)</f>
        <v>0</v>
      </c>
      <c r="BA43" s="25">
        <f t="shared" si="42"/>
        <v>0</v>
      </c>
      <c r="BB43" s="55">
        <f t="shared" si="43"/>
        <v>0</v>
      </c>
      <c r="BC43" s="55">
        <f t="shared" si="44"/>
        <v>0</v>
      </c>
      <c r="BD43" s="55">
        <f t="shared" si="45"/>
        <v>0</v>
      </c>
      <c r="BE43" s="55">
        <f t="shared" si="46"/>
        <v>0</v>
      </c>
      <c r="BF43" s="25">
        <f t="shared" si="47"/>
        <v>205</v>
      </c>
    </row>
    <row r="44" spans="1:58" ht="13.5" customHeight="1">
      <c r="A44" s="19" t="str">
        <f t="shared" si="0"/>
        <v>41T</v>
      </c>
      <c r="B44" s="19">
        <f t="shared" si="48"/>
      </c>
      <c r="C44" s="37" t="s">
        <v>70</v>
      </c>
      <c r="D44" s="25">
        <v>1982</v>
      </c>
      <c r="E44" s="21">
        <f>ROUND(F44+IF('[2]Men''s Epée'!$A$3=1,G44,0)+LARGE($AG44:$AR44,1)+LARGE($AG44:$AR44,2)+LARGE($AG44:$AR44,3)+LARGE($AG44:$AR44,4),0)</f>
        <v>203</v>
      </c>
      <c r="F44" s="22"/>
      <c r="G44" s="23"/>
      <c r="H44" s="23" t="s">
        <v>8</v>
      </c>
      <c r="I44" s="24">
        <f>IF(OR('[2]Men''s Epée'!$A$3=1,'Men''s Epée'!$AG$3=TRUE),IF(OR(H44&gt;=33,ISNUMBER(H44)=FALSE),0,VLOOKUP(H44,PointTable,I$3,TRUE)),0)</f>
        <v>0</v>
      </c>
      <c r="J44" s="23" t="s">
        <v>8</v>
      </c>
      <c r="K44" s="24">
        <f>IF(OR('[2]Men''s Epée'!$A$3=1,'Men''s Epée'!$AH$3=TRUE),IF(OR(J44&gt;=33,ISNUMBER(J44)=FALSE),0,VLOOKUP(J44,PointTable,K$3,TRUE)),0)</f>
        <v>0</v>
      </c>
      <c r="L44" s="23" t="s">
        <v>8</v>
      </c>
      <c r="M44" s="24">
        <f>IF(OR('[2]Men''s Epée'!$A$3=1,'Men''s Epée'!$AI$3=TRUE),IF(OR(L44&gt;=33,ISNUMBER(L44)=FALSE),0,VLOOKUP(L44,PointTable,M$3,TRUE)),0)</f>
        <v>0</v>
      </c>
      <c r="N44" s="23" t="s">
        <v>8</v>
      </c>
      <c r="O44" s="24">
        <f>IF(OR('[2]Men''s Epée'!$A$3=1,'Men''s Epée'!$AJ$3=TRUE),IF(OR(N44&gt;=33,ISNUMBER(N44)=FALSE),0,VLOOKUP(N44,PointTable,O$3,TRUE)),0)</f>
        <v>0</v>
      </c>
      <c r="P44" s="4" t="str">
        <f t="shared" si="49"/>
        <v>np</v>
      </c>
      <c r="Q44" s="5">
        <f>IF(OR('[2]Men's Epée'!$A$3=1,'[2]Men's Epée'!$U$3=TRUE),IF(OR(P44&gt;='Men''s Epée'!$A$3,ISNUMBER(P44)=FALSE),0,VLOOKUP(P44,PointTable,Q$3,TRUE)),0)</f>
        <v>0</v>
      </c>
      <c r="R44" s="4" t="str">
        <f>VLOOKUP($C44,'[2]Women''s Foil'!$C$4:$U$100,R$1-2,FALSE)</f>
        <v>np</v>
      </c>
      <c r="S44" s="4">
        <f t="shared" si="50"/>
        <v>47.5</v>
      </c>
      <c r="T44" s="5">
        <f>IF(OR('[2]Men's Epée'!$A$3=1,'[2]Men's Epée'!$V$3=TRUE),IF(OR(S44&gt;='Men''s Epée'!$A$3,ISNUMBER(S44)=FALSE),0,VLOOKUP(S44,PointTable,T$3,TRUE)),0)</f>
        <v>202.5</v>
      </c>
      <c r="U44" s="4">
        <f>VLOOKUP($C44,'[2]Women''s Foil'!$C$4:$U$100,U$1-2,FALSE)</f>
        <v>47.5</v>
      </c>
      <c r="V44" s="4" t="str">
        <f t="shared" si="51"/>
        <v>np</v>
      </c>
      <c r="W44" s="5">
        <f>IF(OR('[2]Men's Epée'!$A$3=1,'[2]Men's Epée'!$W$3=TRUE),IF(OR(V44&gt;='Men''s Epée'!$A$3,ISNUMBER(V44)=FALSE),0,VLOOKUP(V44,PointTable,W$3,TRUE)),0)</f>
        <v>0</v>
      </c>
      <c r="X44" s="4" t="str">
        <f>VLOOKUP($C44,'[2]Women''s Foil'!$C$4:$U$100,X$1-2,FALSE)</f>
        <v>np</v>
      </c>
      <c r="Y44" s="4" t="str">
        <f t="shared" si="52"/>
        <v>np</v>
      </c>
      <c r="Z44" s="5">
        <f>IF(OR(Y44&gt;='Men''s Epée'!$A$3,ISNUMBER(Y44)=FALSE),0,VLOOKUP(Y44,PointTable,Z$3,TRUE))</f>
        <v>0</v>
      </c>
      <c r="AA44" s="4" t="str">
        <f>VLOOKUP($C44,'[2]Women''s Foil'!$C$4:$U$100,AA$1-2,FALSE)</f>
        <v>np</v>
      </c>
      <c r="AB44" s="52"/>
      <c r="AE44" s="54"/>
      <c r="AG44" s="25">
        <f t="shared" si="34"/>
        <v>0</v>
      </c>
      <c r="AH44" s="25">
        <f t="shared" si="35"/>
        <v>0</v>
      </c>
      <c r="AI44" s="25">
        <f t="shared" si="36"/>
        <v>0</v>
      </c>
      <c r="AJ44" s="25">
        <f t="shared" si="37"/>
        <v>0</v>
      </c>
      <c r="AK44" s="25">
        <f t="shared" si="38"/>
        <v>0</v>
      </c>
      <c r="AL44" s="25">
        <f t="shared" si="39"/>
        <v>202.5</v>
      </c>
      <c r="AM44" s="25">
        <f t="shared" si="40"/>
        <v>0</v>
      </c>
      <c r="AN44" s="25">
        <f t="shared" si="41"/>
        <v>0</v>
      </c>
      <c r="AO44" s="25">
        <f>IF(OR('[2]Men''s Epée'!$A$3=1,AB44&gt;0),ABS(AB44),0)</f>
        <v>0</v>
      </c>
      <c r="AP44" s="25">
        <f>IF(OR('[2]Men''s Epée'!$A$3=1,AC44&gt;0),ABS(AC44),0)</f>
        <v>0</v>
      </c>
      <c r="AQ44" s="25">
        <f>IF(OR('[2]Men''s Epée'!$A$3=1,AD44&gt;0),ABS(AD44),0)</f>
        <v>0</v>
      </c>
      <c r="AR44" s="25">
        <f>IF(OR('[2]Men''s Epée'!$A$3=1,AE44&gt;0),ABS(AE44),0)</f>
        <v>0</v>
      </c>
      <c r="AT44" s="25">
        <f>IF('Men''s Epée'!AG$3=TRUE,I44,0)</f>
        <v>0</v>
      </c>
      <c r="AU44" s="25">
        <f>IF('Men''s Epée'!AH$3=TRUE,K44,0)</f>
        <v>0</v>
      </c>
      <c r="AV44" s="25">
        <f>IF('Men''s Epée'!AI$3=TRUE,M44,0)</f>
        <v>0</v>
      </c>
      <c r="AW44" s="25">
        <f>IF('Men''s Epée'!AJ$3=TRUE,O44,0)</f>
        <v>0</v>
      </c>
      <c r="AX44" s="25">
        <f>IF('[2]Men''s Epée'!$U$3=TRUE,Q44,0)</f>
        <v>0</v>
      </c>
      <c r="AY44" s="25">
        <f>IF('[2]Men''s Epée'!$V$3=TRUE,T44,0)</f>
        <v>0</v>
      </c>
      <c r="AZ44" s="25">
        <f>IF('[2]Men''s Epée'!$W$3=TRUE,W44,0)</f>
        <v>0</v>
      </c>
      <c r="BA44" s="25">
        <f t="shared" si="42"/>
        <v>0</v>
      </c>
      <c r="BB44" s="55">
        <f t="shared" si="43"/>
        <v>0</v>
      </c>
      <c r="BC44" s="55">
        <f t="shared" si="44"/>
        <v>0</v>
      </c>
      <c r="BD44" s="55">
        <f t="shared" si="45"/>
        <v>0</v>
      </c>
      <c r="BE44" s="55">
        <f t="shared" si="46"/>
        <v>0</v>
      </c>
      <c r="BF44" s="25">
        <f t="shared" si="47"/>
        <v>0</v>
      </c>
    </row>
    <row r="45" spans="1:58" ht="13.5" customHeight="1">
      <c r="A45" s="19" t="str">
        <f t="shared" si="0"/>
        <v>41T</v>
      </c>
      <c r="B45" s="19">
        <f t="shared" si="48"/>
      </c>
      <c r="C45" s="35" t="s">
        <v>345</v>
      </c>
      <c r="D45" s="20">
        <v>1983</v>
      </c>
      <c r="E45" s="21">
        <f>ROUND(F45+IF('[2]Men''s Epée'!$A$3=1,G45,0)+LARGE($AG45:$AR45,1)+LARGE($AG45:$AR45,2)+LARGE($AG45:$AR45,3)+LARGE($AG45:$AR45,4),0)</f>
        <v>203</v>
      </c>
      <c r="F45" s="22"/>
      <c r="G45" s="23"/>
      <c r="H45" s="23">
        <v>24</v>
      </c>
      <c r="I45" s="24">
        <f>IF(OR('[2]Men''s Epée'!$A$3=1,'Men''s Epée'!$AG$3=TRUE),IF(OR(H45&gt;=33,ISNUMBER(H45)=FALSE),0,VLOOKUP(H45,PointTable,I$3,TRUE)),0)</f>
        <v>203</v>
      </c>
      <c r="J45" s="23" t="s">
        <v>8</v>
      </c>
      <c r="K45" s="24">
        <f>IF(OR('[2]Men''s Epée'!$A$3=1,'Men''s Epée'!$AH$3=TRUE),IF(OR(J45&gt;=33,ISNUMBER(J45)=FALSE),0,VLOOKUP(J45,PointTable,K$3,TRUE)),0)</f>
        <v>0</v>
      </c>
      <c r="L45" s="23" t="s">
        <v>8</v>
      </c>
      <c r="M45" s="24">
        <f>IF(OR('[2]Men''s Epée'!$A$3=1,'Men''s Epée'!$AI$3=TRUE),IF(OR(L45&gt;=33,ISNUMBER(L45)=FALSE),0,VLOOKUP(L45,PointTable,M$3,TRUE)),0)</f>
        <v>0</v>
      </c>
      <c r="N45" s="23" t="s">
        <v>8</v>
      </c>
      <c r="O45" s="24">
        <f>IF(OR('[2]Men''s Epée'!$A$3=1,'Men''s Epée'!$AJ$3=TRUE),IF(OR(N45&gt;=33,ISNUMBER(N45)=FALSE),0,VLOOKUP(N45,PointTable,O$3,TRUE)),0)</f>
        <v>0</v>
      </c>
      <c r="P45" s="4" t="str">
        <f t="shared" si="49"/>
        <v>np</v>
      </c>
      <c r="Q45" s="5">
        <f>IF(OR('[2]Men's Epée'!$A$3=1,'[2]Men's Epée'!$U$3=TRUE),IF(OR(P45&gt;='Men''s Epée'!$A$3,ISNUMBER(P45)=FALSE),0,VLOOKUP(P45,PointTable,Q$3,TRUE)),0)</f>
        <v>0</v>
      </c>
      <c r="R45" s="4" t="e">
        <f>VLOOKUP($C45,'[2]Women''s Foil'!$C$4:$U$100,R$1-2,FALSE)</f>
        <v>#N/A</v>
      </c>
      <c r="S45" s="4" t="str">
        <f t="shared" si="50"/>
        <v>np</v>
      </c>
      <c r="T45" s="5">
        <f>IF(OR('[2]Men's Epée'!$A$3=1,'[2]Men's Epée'!$V$3=TRUE),IF(OR(S45&gt;='Men''s Epée'!$A$3,ISNUMBER(S45)=FALSE),0,VLOOKUP(S45,PointTable,T$3,TRUE)),0)</f>
        <v>0</v>
      </c>
      <c r="U45" s="4" t="e">
        <f>VLOOKUP($C45,'[2]Women''s Foil'!$C$4:$U$100,U$1-2,FALSE)</f>
        <v>#N/A</v>
      </c>
      <c r="V45" s="4" t="str">
        <f t="shared" si="51"/>
        <v>np</v>
      </c>
      <c r="W45" s="5">
        <f>IF(OR('[2]Men's Epée'!$A$3=1,'[2]Men's Epée'!$W$3=TRUE),IF(OR(V45&gt;='Men''s Epée'!$A$3,ISNUMBER(V45)=FALSE),0,VLOOKUP(V45,PointTable,W$3,TRUE)),0)</f>
        <v>0</v>
      </c>
      <c r="X45" s="4" t="e">
        <f>VLOOKUP($C45,'[2]Women''s Foil'!$C$4:$U$100,X$1-2,FALSE)</f>
        <v>#N/A</v>
      </c>
      <c r="Y45" s="4" t="str">
        <f t="shared" si="52"/>
        <v>np</v>
      </c>
      <c r="Z45" s="5">
        <f>IF(OR(Y45&gt;='Men''s Epée'!$A$3,ISNUMBER(Y45)=FALSE),0,VLOOKUP(Y45,PointTable,Z$3,TRUE))</f>
        <v>0</v>
      </c>
      <c r="AA45" s="4" t="e">
        <f>VLOOKUP($C45,'[2]Women''s Foil'!$C$4:$U$100,AA$1-2,FALSE)</f>
        <v>#N/A</v>
      </c>
      <c r="AB45" s="52"/>
      <c r="AE45" s="54"/>
      <c r="AG45" s="25">
        <f t="shared" si="34"/>
        <v>203</v>
      </c>
      <c r="AH45" s="25">
        <f t="shared" si="35"/>
        <v>0</v>
      </c>
      <c r="AI45" s="25">
        <f t="shared" si="36"/>
        <v>0</v>
      </c>
      <c r="AJ45" s="25">
        <f t="shared" si="37"/>
        <v>0</v>
      </c>
      <c r="AK45" s="25">
        <f t="shared" si="38"/>
        <v>0</v>
      </c>
      <c r="AL45" s="25">
        <f t="shared" si="39"/>
        <v>0</v>
      </c>
      <c r="AM45" s="25">
        <f t="shared" si="40"/>
        <v>0</v>
      </c>
      <c r="AN45" s="25">
        <f t="shared" si="41"/>
        <v>0</v>
      </c>
      <c r="AO45" s="25">
        <f>IF(OR('[2]Men''s Epée'!$A$3=1,AB45&gt;0),ABS(AB45),0)</f>
        <v>0</v>
      </c>
      <c r="AP45" s="25">
        <f>IF(OR('[2]Men''s Epée'!$A$3=1,AC45&gt;0),ABS(AC45),0)</f>
        <v>0</v>
      </c>
      <c r="AQ45" s="25">
        <f>IF(OR('[2]Men''s Epée'!$A$3=1,AD45&gt;0),ABS(AD45),0)</f>
        <v>0</v>
      </c>
      <c r="AR45" s="25">
        <f>IF(OR('[2]Men''s Epée'!$A$3=1,AE45&gt;0),ABS(AE45),0)</f>
        <v>0</v>
      </c>
      <c r="AT45" s="25">
        <f>IF('Men''s Epée'!AG$3=TRUE,I45,0)</f>
        <v>203</v>
      </c>
      <c r="AU45" s="25">
        <f>IF('Men''s Epée'!AH$3=TRUE,K45,0)</f>
        <v>0</v>
      </c>
      <c r="AV45" s="25">
        <f>IF('Men''s Epée'!AI$3=TRUE,M45,0)</f>
        <v>0</v>
      </c>
      <c r="AW45" s="25">
        <f>IF('Men''s Epée'!AJ$3=TRUE,O45,0)</f>
        <v>0</v>
      </c>
      <c r="AX45" s="25">
        <f>IF('[2]Men''s Epée'!$U$3=TRUE,Q45,0)</f>
        <v>0</v>
      </c>
      <c r="AY45" s="25">
        <f>IF('[2]Men''s Epée'!$V$3=TRUE,T45,0)</f>
        <v>0</v>
      </c>
      <c r="AZ45" s="25">
        <f>IF('[2]Men''s Epée'!$W$3=TRUE,W45,0)</f>
        <v>0</v>
      </c>
      <c r="BA45" s="25">
        <f t="shared" si="42"/>
        <v>0</v>
      </c>
      <c r="BB45" s="55">
        <f t="shared" si="43"/>
        <v>0</v>
      </c>
      <c r="BC45" s="55">
        <f t="shared" si="44"/>
        <v>0</v>
      </c>
      <c r="BD45" s="55">
        <f t="shared" si="45"/>
        <v>0</v>
      </c>
      <c r="BE45" s="55">
        <f t="shared" si="46"/>
        <v>0</v>
      </c>
      <c r="BF45" s="25">
        <f t="shared" si="47"/>
        <v>203</v>
      </c>
    </row>
    <row r="46" spans="1:58" ht="13.5" customHeight="1">
      <c r="A46" s="19" t="str">
        <f t="shared" si="0"/>
        <v>43T</v>
      </c>
      <c r="B46" s="19">
        <f t="shared" si="48"/>
      </c>
      <c r="C46" s="37" t="s">
        <v>197</v>
      </c>
      <c r="D46" s="25">
        <v>1984</v>
      </c>
      <c r="E46" s="21">
        <f>ROUND(F46+IF('[2]Men''s Epée'!$A$3=1,G46,0)+LARGE($AG46:$AR46,1)+LARGE($AG46:$AR46,2)+LARGE($AG46:$AR46,3)+LARGE($AG46:$AR46,4),0)</f>
        <v>168</v>
      </c>
      <c r="F46" s="22"/>
      <c r="G46" s="23"/>
      <c r="H46" s="23" t="s">
        <v>8</v>
      </c>
      <c r="I46" s="24">
        <f>IF(OR('[2]Men''s Epée'!$A$3=1,'Men''s Epée'!$AG$3=TRUE),IF(OR(H46&gt;=33,ISNUMBER(H46)=FALSE),0,VLOOKUP(H46,PointTable,I$3,TRUE)),0)</f>
        <v>0</v>
      </c>
      <c r="J46" s="23">
        <v>29</v>
      </c>
      <c r="K46" s="24">
        <f>IF(OR('[2]Men''s Epée'!$A$3=1,'Men''s Epée'!$AH$3=TRUE),IF(OR(J46&gt;=33,ISNUMBER(J46)=FALSE),0,VLOOKUP(J46,PointTable,K$3,TRUE)),0)</f>
        <v>168</v>
      </c>
      <c r="L46" s="23" t="s">
        <v>8</v>
      </c>
      <c r="M46" s="24">
        <f>IF(OR('[2]Men''s Epée'!$A$3=1,'Men''s Epée'!$AI$3=TRUE),IF(OR(L46&gt;=33,ISNUMBER(L46)=FALSE),0,VLOOKUP(L46,PointTable,M$3,TRUE)),0)</f>
        <v>0</v>
      </c>
      <c r="N46" s="23" t="s">
        <v>8</v>
      </c>
      <c r="O46" s="24">
        <f>IF(OR('[2]Men''s Epée'!$A$3=1,'Men''s Epée'!$AJ$3=TRUE),IF(OR(N46&gt;=33,ISNUMBER(N46)=FALSE),0,VLOOKUP(N46,PointTable,O$3,TRUE)),0)</f>
        <v>0</v>
      </c>
      <c r="P46" s="4" t="str">
        <f t="shared" si="49"/>
        <v>np</v>
      </c>
      <c r="Q46" s="5">
        <f>IF(OR('[2]Men's Epée'!$A$3=1,'[2]Men's Epée'!$U$3=TRUE),IF(OR(P46&gt;='Men''s Epée'!$A$3,ISNUMBER(P46)=FALSE),0,VLOOKUP(P46,PointTable,Q$3,TRUE)),0)</f>
        <v>0</v>
      </c>
      <c r="R46" s="4" t="e">
        <f>VLOOKUP($C46,'[2]Women''s Foil'!$C$4:$U$100,R$1-2,FALSE)</f>
        <v>#N/A</v>
      </c>
      <c r="S46" s="4" t="str">
        <f t="shared" si="50"/>
        <v>np</v>
      </c>
      <c r="T46" s="5">
        <f>IF(OR('[2]Men's Epée'!$A$3=1,'[2]Men's Epée'!$V$3=TRUE),IF(OR(S46&gt;='Men''s Epée'!$A$3,ISNUMBER(S46)=FALSE),0,VLOOKUP(S46,PointTable,T$3,TRUE)),0)</f>
        <v>0</v>
      </c>
      <c r="U46" s="4" t="e">
        <f>VLOOKUP($C46,'[2]Women''s Foil'!$C$4:$U$100,U$1-2,FALSE)</f>
        <v>#N/A</v>
      </c>
      <c r="V46" s="4" t="str">
        <f t="shared" si="51"/>
        <v>np</v>
      </c>
      <c r="W46" s="5">
        <f>IF(OR('[2]Men's Epée'!$A$3=1,'[2]Men's Epée'!$W$3=TRUE),IF(OR(V46&gt;='Men''s Epée'!$A$3,ISNUMBER(V46)=FALSE),0,VLOOKUP(V46,PointTable,W$3,TRUE)),0)</f>
        <v>0</v>
      </c>
      <c r="X46" s="4" t="e">
        <f>VLOOKUP($C46,'[2]Women''s Foil'!$C$4:$U$100,X$1-2,FALSE)</f>
        <v>#N/A</v>
      </c>
      <c r="Y46" s="4" t="str">
        <f t="shared" si="52"/>
        <v>np</v>
      </c>
      <c r="Z46" s="5">
        <f>IF(OR(Y46&gt;='Men''s Epée'!$A$3,ISNUMBER(Y46)=FALSE),0,VLOOKUP(Y46,PointTable,Z$3,TRUE))</f>
        <v>0</v>
      </c>
      <c r="AA46" s="4" t="e">
        <f>VLOOKUP($C46,'[2]Women''s Foil'!$C$4:$U$100,AA$1-2,FALSE)</f>
        <v>#N/A</v>
      </c>
      <c r="AB46" s="52"/>
      <c r="AE46" s="54"/>
      <c r="AG46" s="25">
        <f t="shared" si="34"/>
        <v>0</v>
      </c>
      <c r="AH46" s="25">
        <f t="shared" si="35"/>
        <v>168</v>
      </c>
      <c r="AI46" s="25">
        <f t="shared" si="36"/>
        <v>0</v>
      </c>
      <c r="AJ46" s="25">
        <f t="shared" si="37"/>
        <v>0</v>
      </c>
      <c r="AK46" s="25">
        <f t="shared" si="38"/>
        <v>0</v>
      </c>
      <c r="AL46" s="25">
        <f t="shared" si="39"/>
        <v>0</v>
      </c>
      <c r="AM46" s="25">
        <f t="shared" si="40"/>
        <v>0</v>
      </c>
      <c r="AN46" s="25">
        <f t="shared" si="41"/>
        <v>0</v>
      </c>
      <c r="AO46" s="25">
        <f>IF(OR('[2]Men''s Epée'!$A$3=1,AB46&gt;0),ABS(AB46),0)</f>
        <v>0</v>
      </c>
      <c r="AP46" s="25">
        <f>IF(OR('[2]Men''s Epée'!$A$3=1,AC46&gt;0),ABS(AC46),0)</f>
        <v>0</v>
      </c>
      <c r="AQ46" s="25">
        <f>IF(OR('[2]Men''s Epée'!$A$3=1,AD46&gt;0),ABS(AD46),0)</f>
        <v>0</v>
      </c>
      <c r="AR46" s="25">
        <f>IF(OR('[2]Men''s Epée'!$A$3=1,AE46&gt;0),ABS(AE46),0)</f>
        <v>0</v>
      </c>
      <c r="AT46" s="25">
        <f>IF('Men''s Epée'!AG$3=TRUE,I46,0)</f>
        <v>0</v>
      </c>
      <c r="AU46" s="25">
        <f>IF('Men''s Epée'!AH$3=TRUE,K46,0)</f>
        <v>0</v>
      </c>
      <c r="AV46" s="25">
        <f>IF('Men''s Epée'!AI$3=TRUE,M46,0)</f>
        <v>0</v>
      </c>
      <c r="AW46" s="25">
        <f>IF('Men''s Epée'!AJ$3=TRUE,O46,0)</f>
        <v>0</v>
      </c>
      <c r="AX46" s="25">
        <f>IF('[2]Men''s Epée'!$U$3=TRUE,Q46,0)</f>
        <v>0</v>
      </c>
      <c r="AY46" s="25">
        <f>IF('[2]Men''s Epée'!$V$3=TRUE,T46,0)</f>
        <v>0</v>
      </c>
      <c r="AZ46" s="25">
        <f>IF('[2]Men''s Epée'!$W$3=TRUE,W46,0)</f>
        <v>0</v>
      </c>
      <c r="BA46" s="25">
        <f t="shared" si="42"/>
        <v>0</v>
      </c>
      <c r="BB46" s="55">
        <f t="shared" si="43"/>
        <v>0</v>
      </c>
      <c r="BC46" s="55">
        <f t="shared" si="44"/>
        <v>0</v>
      </c>
      <c r="BD46" s="55">
        <f t="shared" si="45"/>
        <v>0</v>
      </c>
      <c r="BE46" s="55">
        <f t="shared" si="46"/>
        <v>0</v>
      </c>
      <c r="BF46" s="25">
        <f t="shared" si="47"/>
        <v>0</v>
      </c>
    </row>
    <row r="47" spans="1:58" ht="13.5" customHeight="1">
      <c r="A47" s="19" t="str">
        <f t="shared" si="0"/>
        <v>43T</v>
      </c>
      <c r="B47" s="19" t="str">
        <f t="shared" si="48"/>
        <v>#</v>
      </c>
      <c r="C47" s="35" t="s">
        <v>282</v>
      </c>
      <c r="D47" s="20">
        <v>1987</v>
      </c>
      <c r="E47" s="21">
        <f>ROUND(F47+IF('[2]Men''s Epée'!$A$3=1,G47,0)+LARGE($AG47:$AR47,1)+LARGE($AG47:$AR47,2)+LARGE($AG47:$AR47,3)+LARGE($AG47:$AR47,4),0)</f>
        <v>168</v>
      </c>
      <c r="F47" s="22"/>
      <c r="G47" s="23"/>
      <c r="H47" s="23" t="s">
        <v>8</v>
      </c>
      <c r="I47" s="24">
        <f>IF(OR('[2]Men''s Epée'!$A$3=1,'Men''s Epée'!$AG$3=TRUE),IF(OR(H47&gt;=33,ISNUMBER(H47)=FALSE),0,VLOOKUP(H47,PointTable,I$3,TRUE)),0)</f>
        <v>0</v>
      </c>
      <c r="J47" s="23" t="s">
        <v>8</v>
      </c>
      <c r="K47" s="24">
        <f>IF(OR('[2]Men''s Epée'!$A$3=1,'Men''s Epée'!$AH$3=TRUE),IF(OR(J47&gt;=33,ISNUMBER(J47)=FALSE),0,VLOOKUP(J47,PointTable,K$3,TRUE)),0)</f>
        <v>0</v>
      </c>
      <c r="L47" s="23" t="s">
        <v>8</v>
      </c>
      <c r="M47" s="24">
        <f>IF(OR('[2]Men''s Epée'!$A$3=1,'Men''s Epée'!$AI$3=TRUE),IF(OR(L47&gt;=33,ISNUMBER(L47)=FALSE),0,VLOOKUP(L47,PointTable,M$3,TRUE)),0)</f>
        <v>0</v>
      </c>
      <c r="N47" s="23">
        <v>29</v>
      </c>
      <c r="O47" s="24">
        <f>IF(OR('[2]Men''s Epée'!$A$3=1,'Men''s Epée'!$AJ$3=TRUE),IF(OR(N47&gt;=33,ISNUMBER(N47)=FALSE),0,VLOOKUP(N47,PointTable,O$3,TRUE)),0)</f>
        <v>168</v>
      </c>
      <c r="P47" s="4" t="str">
        <f t="shared" si="49"/>
        <v>np</v>
      </c>
      <c r="Q47" s="5">
        <f>IF(OR('[2]Men's Epée'!$A$3=1,'[2]Men's Epée'!$U$3=TRUE),IF(OR(P47&gt;='Men''s Epée'!$A$3,ISNUMBER(P47)=FALSE),0,VLOOKUP(P47,PointTable,Q$3,TRUE)),0)</f>
        <v>0</v>
      </c>
      <c r="R47" s="4" t="e">
        <f>VLOOKUP($C47,'[2]Women''s Foil'!$C$4:$U$100,R$1-2,FALSE)</f>
        <v>#N/A</v>
      </c>
      <c r="S47" s="4" t="str">
        <f t="shared" si="50"/>
        <v>np</v>
      </c>
      <c r="T47" s="5">
        <f>IF(OR('[2]Men's Epée'!$A$3=1,'[2]Men's Epée'!$V$3=TRUE),IF(OR(S47&gt;='Men''s Epée'!$A$3,ISNUMBER(S47)=FALSE),0,VLOOKUP(S47,PointTable,T$3,TRUE)),0)</f>
        <v>0</v>
      </c>
      <c r="U47" s="4" t="e">
        <f>VLOOKUP($C47,'[2]Women''s Foil'!$C$4:$U$100,U$1-2,FALSE)</f>
        <v>#N/A</v>
      </c>
      <c r="V47" s="4" t="str">
        <f t="shared" si="51"/>
        <v>np</v>
      </c>
      <c r="W47" s="5">
        <f>IF(OR('[2]Men's Epée'!$A$3=1,'[2]Men's Epée'!$W$3=TRUE),IF(OR(V47&gt;='Men''s Epée'!$A$3,ISNUMBER(V47)=FALSE),0,VLOOKUP(V47,PointTable,W$3,TRUE)),0)</f>
        <v>0</v>
      </c>
      <c r="X47" s="4" t="e">
        <f>VLOOKUP($C47,'[2]Women''s Foil'!$C$4:$U$100,X$1-2,FALSE)</f>
        <v>#N/A</v>
      </c>
      <c r="Y47" s="4" t="str">
        <f t="shared" si="52"/>
        <v>np</v>
      </c>
      <c r="Z47" s="5">
        <f>IF(OR(Y47&gt;='Men''s Epée'!$A$3,ISNUMBER(Y47)=FALSE),0,VLOOKUP(Y47,PointTable,Z$3,TRUE))</f>
        <v>0</v>
      </c>
      <c r="AA47" s="4" t="e">
        <f>VLOOKUP($C47,'[2]Women''s Foil'!$C$4:$U$100,AA$1-2,FALSE)</f>
        <v>#N/A</v>
      </c>
      <c r="AB47" s="52"/>
      <c r="AE47" s="54"/>
      <c r="AG47" s="25">
        <f t="shared" si="34"/>
        <v>0</v>
      </c>
      <c r="AH47" s="25">
        <f t="shared" si="35"/>
        <v>0</v>
      </c>
      <c r="AI47" s="25">
        <f t="shared" si="36"/>
        <v>0</v>
      </c>
      <c r="AJ47" s="25">
        <f t="shared" si="37"/>
        <v>168</v>
      </c>
      <c r="AK47" s="25">
        <f t="shared" si="38"/>
        <v>0</v>
      </c>
      <c r="AL47" s="25">
        <f t="shared" si="39"/>
        <v>0</v>
      </c>
      <c r="AM47" s="25">
        <f t="shared" si="40"/>
        <v>0</v>
      </c>
      <c r="AN47" s="25">
        <f t="shared" si="41"/>
        <v>0</v>
      </c>
      <c r="AO47" s="25">
        <f>IF(OR('[2]Men''s Epée'!$A$3=1,AB47&gt;0),ABS(AB47),0)</f>
        <v>0</v>
      </c>
      <c r="AP47" s="25">
        <f>IF(OR('[2]Men''s Epée'!$A$3=1,AC47&gt;0),ABS(AC47),0)</f>
        <v>0</v>
      </c>
      <c r="AQ47" s="25">
        <f>IF(OR('[2]Men''s Epée'!$A$3=1,AD47&gt;0),ABS(AD47),0)</f>
        <v>0</v>
      </c>
      <c r="AR47" s="25">
        <f>IF(OR('[2]Men''s Epée'!$A$3=1,AE47&gt;0),ABS(AE47),0)</f>
        <v>0</v>
      </c>
      <c r="AT47" s="25">
        <f>IF('Men''s Epée'!AG$3=TRUE,I47,0)</f>
        <v>0</v>
      </c>
      <c r="AU47" s="25">
        <f>IF('Men''s Epée'!AH$3=TRUE,K47,0)</f>
        <v>0</v>
      </c>
      <c r="AV47" s="25">
        <f>IF('Men''s Epée'!AI$3=TRUE,M47,0)</f>
        <v>0</v>
      </c>
      <c r="AW47" s="25">
        <f>IF('Men''s Epée'!AJ$3=TRUE,O47,0)</f>
        <v>0</v>
      </c>
      <c r="AX47" s="25">
        <f>IF('[2]Men''s Epée'!$U$3=TRUE,Q47,0)</f>
        <v>0</v>
      </c>
      <c r="AY47" s="25">
        <f>IF('[2]Men''s Epée'!$V$3=TRUE,T47,0)</f>
        <v>0</v>
      </c>
      <c r="AZ47" s="25">
        <f>IF('[2]Men''s Epée'!$W$3=TRUE,W47,0)</f>
        <v>0</v>
      </c>
      <c r="BA47" s="25">
        <f t="shared" si="42"/>
        <v>0</v>
      </c>
      <c r="BB47" s="55">
        <f t="shared" si="43"/>
        <v>0</v>
      </c>
      <c r="BC47" s="55">
        <f t="shared" si="44"/>
        <v>0</v>
      </c>
      <c r="BD47" s="55">
        <f t="shared" si="45"/>
        <v>0</v>
      </c>
      <c r="BE47" s="55">
        <f t="shared" si="46"/>
        <v>0</v>
      </c>
      <c r="BF47" s="25">
        <f t="shared" si="47"/>
        <v>0</v>
      </c>
    </row>
    <row r="48" spans="1:58" ht="13.5" customHeight="1">
      <c r="A48" s="19" t="str">
        <f t="shared" si="0"/>
        <v>45</v>
      </c>
      <c r="B48" s="19">
        <f t="shared" si="48"/>
      </c>
      <c r="C48" s="35" t="s">
        <v>283</v>
      </c>
      <c r="D48" s="20">
        <v>1982</v>
      </c>
      <c r="E48" s="21">
        <f>ROUND(F48+IF('[2]Men''s Epée'!$A$3=1,G48,0)+LARGE($AG48:$AR48,1)+LARGE($AG48:$AR48,2)+LARGE($AG48:$AR48,3)+LARGE($AG48:$AR48,4),0)</f>
        <v>167</v>
      </c>
      <c r="F48" s="22"/>
      <c r="G48" s="23"/>
      <c r="H48" s="23" t="s">
        <v>8</v>
      </c>
      <c r="I48" s="24">
        <f>IF(OR('[2]Men''s Epée'!$A$3=1,'Men''s Epée'!$AG$3=TRUE),IF(OR(H48&gt;=33,ISNUMBER(H48)=FALSE),0,VLOOKUP(H48,PointTable,I$3,TRUE)),0)</f>
        <v>0</v>
      </c>
      <c r="J48" s="23" t="s">
        <v>8</v>
      </c>
      <c r="K48" s="24">
        <f>IF(OR('[2]Men''s Epée'!$A$3=1,'Men''s Epée'!$AH$3=TRUE),IF(OR(J48&gt;=33,ISNUMBER(J48)=FALSE),0,VLOOKUP(J48,PointTable,K$3,TRUE)),0)</f>
        <v>0</v>
      </c>
      <c r="L48" s="23" t="s">
        <v>8</v>
      </c>
      <c r="M48" s="24">
        <f>IF(OR('[2]Men''s Epée'!$A$3=1,'Men''s Epée'!$AI$3=TRUE),IF(OR(L48&gt;=33,ISNUMBER(L48)=FALSE),0,VLOOKUP(L48,PointTable,M$3,TRUE)),0)</f>
        <v>0</v>
      </c>
      <c r="N48" s="23">
        <v>30</v>
      </c>
      <c r="O48" s="24">
        <f>IF(OR('[2]Men''s Epée'!$A$3=1,'Men''s Epée'!$AJ$3=TRUE),IF(OR(N48&gt;=33,ISNUMBER(N48)=FALSE),0,VLOOKUP(N48,PointTable,O$3,TRUE)),0)</f>
        <v>167</v>
      </c>
      <c r="P48" s="4" t="str">
        <f t="shared" si="49"/>
        <v>np</v>
      </c>
      <c r="Q48" s="5">
        <f>IF(OR('[2]Men's Epée'!$A$3=1,'[2]Men's Epée'!$U$3=TRUE),IF(OR(P48&gt;='Men''s Epée'!$A$3,ISNUMBER(P48)=FALSE),0,VLOOKUP(P48,PointTable,Q$3,TRUE)),0)</f>
        <v>0</v>
      </c>
      <c r="R48" s="4" t="e">
        <f>VLOOKUP($C48,'[2]Women''s Foil'!$C$4:$U$100,R$1-2,FALSE)</f>
        <v>#N/A</v>
      </c>
      <c r="S48" s="4" t="str">
        <f t="shared" si="50"/>
        <v>np</v>
      </c>
      <c r="T48" s="5">
        <f>IF(OR('[2]Men's Epée'!$A$3=1,'[2]Men's Epée'!$V$3=TRUE),IF(OR(S48&gt;='Men''s Epée'!$A$3,ISNUMBER(S48)=FALSE),0,VLOOKUP(S48,PointTable,T$3,TRUE)),0)</f>
        <v>0</v>
      </c>
      <c r="U48" s="4" t="e">
        <f>VLOOKUP($C48,'[2]Women''s Foil'!$C$4:$U$100,U$1-2,FALSE)</f>
        <v>#N/A</v>
      </c>
      <c r="V48" s="4" t="str">
        <f t="shared" si="51"/>
        <v>np</v>
      </c>
      <c r="W48" s="5">
        <f>IF(OR('[2]Men's Epée'!$A$3=1,'[2]Men's Epée'!$W$3=TRUE),IF(OR(V48&gt;='Men''s Epée'!$A$3,ISNUMBER(V48)=FALSE),0,VLOOKUP(V48,PointTable,W$3,TRUE)),0)</f>
        <v>0</v>
      </c>
      <c r="X48" s="4" t="e">
        <f>VLOOKUP($C48,'[2]Women''s Foil'!$C$4:$U$100,X$1-2,FALSE)</f>
        <v>#N/A</v>
      </c>
      <c r="Y48" s="4" t="str">
        <f t="shared" si="52"/>
        <v>np</v>
      </c>
      <c r="Z48" s="5">
        <f>IF(OR(Y48&gt;='Men''s Epée'!$A$3,ISNUMBER(Y48)=FALSE),0,VLOOKUP(Y48,PointTable,Z$3,TRUE))</f>
        <v>0</v>
      </c>
      <c r="AA48" s="4" t="e">
        <f>VLOOKUP($C48,'[2]Women''s Foil'!$C$4:$U$100,AA$1-2,FALSE)</f>
        <v>#N/A</v>
      </c>
      <c r="AB48" s="52"/>
      <c r="AE48" s="54"/>
      <c r="AG48" s="25">
        <f t="shared" si="34"/>
        <v>0</v>
      </c>
      <c r="AH48" s="25">
        <f t="shared" si="35"/>
        <v>0</v>
      </c>
      <c r="AI48" s="25">
        <f t="shared" si="36"/>
        <v>0</v>
      </c>
      <c r="AJ48" s="25">
        <f t="shared" si="37"/>
        <v>167</v>
      </c>
      <c r="AK48" s="25">
        <f t="shared" si="38"/>
        <v>0</v>
      </c>
      <c r="AL48" s="25">
        <f t="shared" si="39"/>
        <v>0</v>
      </c>
      <c r="AM48" s="25">
        <f t="shared" si="40"/>
        <v>0</v>
      </c>
      <c r="AN48" s="25">
        <f t="shared" si="41"/>
        <v>0</v>
      </c>
      <c r="AO48" s="25">
        <f>IF(OR('[2]Men''s Epée'!$A$3=1,AB48&gt;0),ABS(AB48),0)</f>
        <v>0</v>
      </c>
      <c r="AP48" s="25">
        <f>IF(OR('[2]Men''s Epée'!$A$3=1,AC48&gt;0),ABS(AC48),0)</f>
        <v>0</v>
      </c>
      <c r="AQ48" s="25">
        <f>IF(OR('[2]Men''s Epée'!$A$3=1,AD48&gt;0),ABS(AD48),0)</f>
        <v>0</v>
      </c>
      <c r="AR48" s="25">
        <f>IF(OR('[2]Men''s Epée'!$A$3=1,AE48&gt;0),ABS(AE48),0)</f>
        <v>0</v>
      </c>
      <c r="AT48" s="25">
        <f>IF('Men''s Epée'!AG$3=TRUE,I48,0)</f>
        <v>0</v>
      </c>
      <c r="AU48" s="25">
        <f>IF('Men''s Epée'!AH$3=TRUE,K48,0)</f>
        <v>0</v>
      </c>
      <c r="AV48" s="25">
        <f>IF('Men''s Epée'!AI$3=TRUE,M48,0)</f>
        <v>0</v>
      </c>
      <c r="AW48" s="25">
        <f>IF('Men''s Epée'!AJ$3=TRUE,O48,0)</f>
        <v>0</v>
      </c>
      <c r="AX48" s="25">
        <f>IF('[2]Men''s Epée'!$U$3=TRUE,Q48,0)</f>
        <v>0</v>
      </c>
      <c r="AY48" s="25">
        <f>IF('[2]Men''s Epée'!$V$3=TRUE,T48,0)</f>
        <v>0</v>
      </c>
      <c r="AZ48" s="25">
        <f>IF('[2]Men''s Epée'!$W$3=TRUE,W48,0)</f>
        <v>0</v>
      </c>
      <c r="BA48" s="25">
        <f t="shared" si="42"/>
        <v>0</v>
      </c>
      <c r="BB48" s="55">
        <f t="shared" si="43"/>
        <v>0</v>
      </c>
      <c r="BC48" s="55">
        <f t="shared" si="44"/>
        <v>0</v>
      </c>
      <c r="BD48" s="55">
        <f t="shared" si="45"/>
        <v>0</v>
      </c>
      <c r="BE48" s="55">
        <f t="shared" si="46"/>
        <v>0</v>
      </c>
      <c r="BF48" s="25">
        <f t="shared" si="47"/>
        <v>0</v>
      </c>
    </row>
    <row r="49" spans="1:58" ht="13.5" customHeight="1">
      <c r="A49" s="19" t="str">
        <f t="shared" si="0"/>
        <v>46</v>
      </c>
      <c r="B49" s="19">
        <f t="shared" si="48"/>
      </c>
      <c r="C49" s="35" t="s">
        <v>346</v>
      </c>
      <c r="D49" s="20">
        <v>1984</v>
      </c>
      <c r="E49" s="21">
        <f>ROUND(F49+IF('[2]Men''s Epée'!$A$3=1,G49,0)+LARGE($AG49:$AR49,1)+LARGE($AG49:$AR49,2)+LARGE($AG49:$AR49,3)+LARGE($AG49:$AR49,4),0)</f>
        <v>166</v>
      </c>
      <c r="F49" s="22"/>
      <c r="G49" s="23"/>
      <c r="H49" s="23">
        <v>31</v>
      </c>
      <c r="I49" s="24">
        <f>IF(OR('[2]Men''s Epée'!$A$3=1,'Men''s Epée'!$AG$3=TRUE),IF(OR(H49&gt;=33,ISNUMBER(H49)=FALSE),0,VLOOKUP(H49,PointTable,I$3,TRUE)),0)</f>
        <v>166</v>
      </c>
      <c r="J49" s="23" t="s">
        <v>8</v>
      </c>
      <c r="K49" s="24">
        <f>IF(OR('[2]Men''s Epée'!$A$3=1,'Men''s Epée'!$AH$3=TRUE),IF(OR(J49&gt;=33,ISNUMBER(J49)=FALSE),0,VLOOKUP(J49,PointTable,K$3,TRUE)),0)</f>
        <v>0</v>
      </c>
      <c r="L49" s="23" t="s">
        <v>8</v>
      </c>
      <c r="M49" s="24">
        <f>IF(OR('[2]Men''s Epée'!$A$3=1,'Men''s Epée'!$AI$3=TRUE),IF(OR(L49&gt;=33,ISNUMBER(L49)=FALSE),0,VLOOKUP(L49,PointTable,M$3,TRUE)),0)</f>
        <v>0</v>
      </c>
      <c r="N49" s="23" t="s">
        <v>8</v>
      </c>
      <c r="O49" s="24">
        <f>IF(OR('[2]Men''s Epée'!$A$3=1,'Men''s Epée'!$AJ$3=TRUE),IF(OR(N49&gt;=33,ISNUMBER(N49)=FALSE),0,VLOOKUP(N49,PointTable,O$3,TRUE)),0)</f>
        <v>0</v>
      </c>
      <c r="P49" s="4" t="str">
        <f t="shared" si="49"/>
        <v>np</v>
      </c>
      <c r="Q49" s="5">
        <f>IF(OR('[2]Men's Epée'!$A$3=1,'[2]Men's Epée'!$U$3=TRUE),IF(OR(P49&gt;='Men''s Epée'!$A$3,ISNUMBER(P49)=FALSE),0,VLOOKUP(P49,PointTable,Q$3,TRUE)),0)</f>
        <v>0</v>
      </c>
      <c r="R49" s="4" t="e">
        <f>VLOOKUP($C49,'[2]Women''s Foil'!$C$4:$U$100,R$1-2,FALSE)</f>
        <v>#N/A</v>
      </c>
      <c r="S49" s="4" t="str">
        <f t="shared" si="50"/>
        <v>np</v>
      </c>
      <c r="T49" s="5">
        <f>IF(OR('[2]Men's Epée'!$A$3=1,'[2]Men's Epée'!$V$3=TRUE),IF(OR(S49&gt;='Men''s Epée'!$A$3,ISNUMBER(S49)=FALSE),0,VLOOKUP(S49,PointTable,T$3,TRUE)),0)</f>
        <v>0</v>
      </c>
      <c r="U49" s="4" t="e">
        <f>VLOOKUP($C49,'[2]Women''s Foil'!$C$4:$U$100,U$1-2,FALSE)</f>
        <v>#N/A</v>
      </c>
      <c r="V49" s="4" t="str">
        <f t="shared" si="51"/>
        <v>np</v>
      </c>
      <c r="W49" s="5">
        <f>IF(OR('[2]Men's Epée'!$A$3=1,'[2]Men's Epée'!$W$3=TRUE),IF(OR(V49&gt;='Men''s Epée'!$A$3,ISNUMBER(V49)=FALSE),0,VLOOKUP(V49,PointTable,W$3,TRUE)),0)</f>
        <v>0</v>
      </c>
      <c r="X49" s="4" t="e">
        <f>VLOOKUP($C49,'[2]Women''s Foil'!$C$4:$U$100,X$1-2,FALSE)</f>
        <v>#N/A</v>
      </c>
      <c r="Y49" s="4" t="str">
        <f t="shared" si="52"/>
        <v>np</v>
      </c>
      <c r="Z49" s="5">
        <f>IF(OR(Y49&gt;='Men''s Epée'!$A$3,ISNUMBER(Y49)=FALSE),0,VLOOKUP(Y49,PointTable,Z$3,TRUE))</f>
        <v>0</v>
      </c>
      <c r="AA49" s="4" t="e">
        <f>VLOOKUP($C49,'[2]Women''s Foil'!$C$4:$U$100,AA$1-2,FALSE)</f>
        <v>#N/A</v>
      </c>
      <c r="AB49" s="52"/>
      <c r="AE49" s="54"/>
      <c r="AG49" s="25">
        <f t="shared" si="34"/>
        <v>166</v>
      </c>
      <c r="AH49" s="25">
        <f t="shared" si="35"/>
        <v>0</v>
      </c>
      <c r="AI49" s="25">
        <f t="shared" si="36"/>
        <v>0</v>
      </c>
      <c r="AJ49" s="25">
        <f t="shared" si="37"/>
        <v>0</v>
      </c>
      <c r="AK49" s="25">
        <f t="shared" si="38"/>
        <v>0</v>
      </c>
      <c r="AL49" s="25">
        <f t="shared" si="39"/>
        <v>0</v>
      </c>
      <c r="AM49" s="25">
        <f t="shared" si="40"/>
        <v>0</v>
      </c>
      <c r="AN49" s="25">
        <f t="shared" si="41"/>
        <v>0</v>
      </c>
      <c r="AO49" s="25">
        <f>IF(OR('[2]Men''s Epée'!$A$3=1,AB49&gt;0),ABS(AB49),0)</f>
        <v>0</v>
      </c>
      <c r="AP49" s="25">
        <f>IF(OR('[2]Men''s Epée'!$A$3=1,AC49&gt;0),ABS(AC49),0)</f>
        <v>0</v>
      </c>
      <c r="AQ49" s="25">
        <f>IF(OR('[2]Men''s Epée'!$A$3=1,AD49&gt;0),ABS(AD49),0)</f>
        <v>0</v>
      </c>
      <c r="AR49" s="25">
        <f>IF(OR('[2]Men''s Epée'!$A$3=1,AE49&gt;0),ABS(AE49),0)</f>
        <v>0</v>
      </c>
      <c r="AT49" s="25">
        <f>IF('Men''s Epée'!AG$3=TRUE,I49,0)</f>
        <v>166</v>
      </c>
      <c r="AU49" s="25">
        <f>IF('Men''s Epée'!AH$3=TRUE,K49,0)</f>
        <v>0</v>
      </c>
      <c r="AV49" s="25">
        <f>IF('Men''s Epée'!AI$3=TRUE,M49,0)</f>
        <v>0</v>
      </c>
      <c r="AW49" s="25">
        <f>IF('Men''s Epée'!AJ$3=TRUE,O49,0)</f>
        <v>0</v>
      </c>
      <c r="AX49" s="25">
        <f>IF('[2]Men''s Epée'!$U$3=TRUE,Q49,0)</f>
        <v>0</v>
      </c>
      <c r="AY49" s="25">
        <f>IF('[2]Men''s Epée'!$V$3=TRUE,T49,0)</f>
        <v>0</v>
      </c>
      <c r="AZ49" s="25">
        <f>IF('[2]Men''s Epée'!$W$3=TRUE,W49,0)</f>
        <v>0</v>
      </c>
      <c r="BA49" s="25">
        <f t="shared" si="42"/>
        <v>0</v>
      </c>
      <c r="BB49" s="55">
        <f t="shared" si="43"/>
        <v>0</v>
      </c>
      <c r="BC49" s="55">
        <f t="shared" si="44"/>
        <v>0</v>
      </c>
      <c r="BD49" s="55">
        <f t="shared" si="45"/>
        <v>0</v>
      </c>
      <c r="BE49" s="55">
        <f t="shared" si="46"/>
        <v>0</v>
      </c>
      <c r="BF49" s="25">
        <f t="shared" si="47"/>
        <v>166</v>
      </c>
    </row>
    <row r="50" spans="1:58" ht="13.5" customHeight="1">
      <c r="A50" s="19" t="str">
        <f t="shared" si="0"/>
        <v>47</v>
      </c>
      <c r="B50" s="19">
        <f t="shared" si="48"/>
      </c>
      <c r="C50" s="37" t="s">
        <v>99</v>
      </c>
      <c r="D50" s="25">
        <v>1983</v>
      </c>
      <c r="E50" s="21">
        <f>ROUND(F50+IF('[2]Men''s Epée'!$A$3=1,G50,0)+LARGE($AG50:$AR50,1)+LARGE($AG50:$AR50,2)+LARGE($AG50:$AR50,3)+LARGE($AG50:$AR50,4),0)</f>
        <v>165</v>
      </c>
      <c r="F50" s="22"/>
      <c r="G50" s="23"/>
      <c r="H50" s="23">
        <v>32</v>
      </c>
      <c r="I50" s="24">
        <f>IF(OR('[2]Men''s Epée'!$A$3=1,'Men''s Epée'!$AG$3=TRUE),IF(OR(H50&gt;=33,ISNUMBER(H50)=FALSE),0,VLOOKUP(H50,PointTable,I$3,TRUE)),0)</f>
        <v>165</v>
      </c>
      <c r="J50" s="23" t="s">
        <v>8</v>
      </c>
      <c r="K50" s="24">
        <f>IF(OR('[2]Men''s Epée'!$A$3=1,'Men''s Epée'!$AH$3=TRUE),IF(OR(J50&gt;=33,ISNUMBER(J50)=FALSE),0,VLOOKUP(J50,PointTable,K$3,TRUE)),0)</f>
        <v>0</v>
      </c>
      <c r="L50" s="23" t="s">
        <v>8</v>
      </c>
      <c r="M50" s="24">
        <f>IF(OR('[2]Men''s Epée'!$A$3=1,'Men''s Epée'!$AI$3=TRUE),IF(OR(L50&gt;=33,ISNUMBER(L50)=FALSE),0,VLOOKUP(L50,PointTable,M$3,TRUE)),0)</f>
        <v>0</v>
      </c>
      <c r="N50" s="23" t="s">
        <v>8</v>
      </c>
      <c r="O50" s="24">
        <f>IF(OR('[2]Men''s Epée'!$A$3=1,'Men''s Epée'!$AJ$3=TRUE),IF(OR(N50&gt;=33,ISNUMBER(N50)=FALSE),0,VLOOKUP(N50,PointTable,O$3,TRUE)),0)</f>
        <v>0</v>
      </c>
      <c r="P50" s="4" t="str">
        <f t="shared" si="49"/>
        <v>np</v>
      </c>
      <c r="Q50" s="5">
        <f>IF(OR('[2]Men's Epée'!$A$3=1,'[2]Men's Epée'!$U$3=TRUE),IF(OR(P50&gt;='Men''s Epée'!$A$3,ISNUMBER(P50)=FALSE),0,VLOOKUP(P50,PointTable,Q$3,TRUE)),0)</f>
        <v>0</v>
      </c>
      <c r="R50" s="4" t="e">
        <f>VLOOKUP($C50,'[2]Women''s Foil'!$C$4:$U$100,R$1-2,FALSE)</f>
        <v>#N/A</v>
      </c>
      <c r="S50" s="4" t="str">
        <f t="shared" si="50"/>
        <v>np</v>
      </c>
      <c r="T50" s="5">
        <f>IF(OR('[2]Men's Epée'!$A$3=1,'[2]Men's Epée'!$V$3=TRUE),IF(OR(S50&gt;='Men''s Epée'!$A$3,ISNUMBER(S50)=FALSE),0,VLOOKUP(S50,PointTable,T$3,TRUE)),0)</f>
        <v>0</v>
      </c>
      <c r="U50" s="4" t="e">
        <f>VLOOKUP($C50,'[2]Women''s Foil'!$C$4:$U$100,U$1-2,FALSE)</f>
        <v>#N/A</v>
      </c>
      <c r="V50" s="4" t="str">
        <f t="shared" si="51"/>
        <v>np</v>
      </c>
      <c r="W50" s="5">
        <f>IF(OR('[2]Men's Epée'!$A$3=1,'[2]Men's Epée'!$W$3=TRUE),IF(OR(V50&gt;='Men''s Epée'!$A$3,ISNUMBER(V50)=FALSE),0,VLOOKUP(V50,PointTable,W$3,TRUE)),0)</f>
        <v>0</v>
      </c>
      <c r="X50" s="4" t="e">
        <f>VLOOKUP($C50,'[2]Women''s Foil'!$C$4:$U$100,X$1-2,FALSE)</f>
        <v>#N/A</v>
      </c>
      <c r="Y50" s="4" t="str">
        <f t="shared" si="52"/>
        <v>np</v>
      </c>
      <c r="Z50" s="5">
        <f>IF(OR(Y50&gt;='Men''s Epée'!$A$3,ISNUMBER(Y50)=FALSE),0,VLOOKUP(Y50,PointTable,Z$3,TRUE))</f>
        <v>0</v>
      </c>
      <c r="AA50" s="4" t="e">
        <f>VLOOKUP($C50,'[2]Women''s Foil'!$C$4:$U$100,AA$1-2,FALSE)</f>
        <v>#N/A</v>
      </c>
      <c r="AB50" s="52"/>
      <c r="AE50" s="54"/>
      <c r="AG50" s="25">
        <f t="shared" si="34"/>
        <v>165</v>
      </c>
      <c r="AH50" s="25">
        <f t="shared" si="35"/>
        <v>0</v>
      </c>
      <c r="AI50" s="25">
        <f t="shared" si="36"/>
        <v>0</v>
      </c>
      <c r="AJ50" s="25">
        <f t="shared" si="37"/>
        <v>0</v>
      </c>
      <c r="AK50" s="25">
        <f t="shared" si="38"/>
        <v>0</v>
      </c>
      <c r="AL50" s="25">
        <f t="shared" si="39"/>
        <v>0</v>
      </c>
      <c r="AM50" s="25">
        <f t="shared" si="40"/>
        <v>0</v>
      </c>
      <c r="AN50" s="25">
        <f t="shared" si="41"/>
        <v>0</v>
      </c>
      <c r="AO50" s="25">
        <f>IF(OR('[2]Men''s Epée'!$A$3=1,AB50&gt;0),ABS(AB50),0)</f>
        <v>0</v>
      </c>
      <c r="AP50" s="25">
        <f>IF(OR('[2]Men''s Epée'!$A$3=1,AC50&gt;0),ABS(AC50),0)</f>
        <v>0</v>
      </c>
      <c r="AQ50" s="25">
        <f>IF(OR('[2]Men''s Epée'!$A$3=1,AD50&gt;0),ABS(AD50),0)</f>
        <v>0</v>
      </c>
      <c r="AR50" s="25">
        <f>IF(OR('[2]Men''s Epée'!$A$3=1,AE50&gt;0),ABS(AE50),0)</f>
        <v>0</v>
      </c>
      <c r="AT50" s="25">
        <f>IF('Men''s Epée'!AG$3=TRUE,I50,0)</f>
        <v>165</v>
      </c>
      <c r="AU50" s="25">
        <f>IF('Men''s Epée'!AH$3=TRUE,K50,0)</f>
        <v>0</v>
      </c>
      <c r="AV50" s="25">
        <f>IF('Men''s Epée'!AI$3=TRUE,M50,0)</f>
        <v>0</v>
      </c>
      <c r="AW50" s="25">
        <f>IF('Men''s Epée'!AJ$3=TRUE,O50,0)</f>
        <v>0</v>
      </c>
      <c r="AX50" s="25">
        <f>IF('[2]Men''s Epée'!$U$3=TRUE,Q50,0)</f>
        <v>0</v>
      </c>
      <c r="AY50" s="25">
        <f>IF('[2]Men''s Epée'!$V$3=TRUE,T50,0)</f>
        <v>0</v>
      </c>
      <c r="AZ50" s="25">
        <f>IF('[2]Men''s Epée'!$W$3=TRUE,W50,0)</f>
        <v>0</v>
      </c>
      <c r="BA50" s="25">
        <f t="shared" si="42"/>
        <v>0</v>
      </c>
      <c r="BB50" s="55">
        <f t="shared" si="43"/>
        <v>0</v>
      </c>
      <c r="BC50" s="55">
        <f t="shared" si="44"/>
        <v>0</v>
      </c>
      <c r="BD50" s="55">
        <f t="shared" si="45"/>
        <v>0</v>
      </c>
      <c r="BE50" s="55">
        <f t="shared" si="46"/>
        <v>0</v>
      </c>
      <c r="BF50" s="25">
        <f t="shared" si="47"/>
        <v>165</v>
      </c>
    </row>
    <row r="52" spans="3:15" ht="13.5" customHeight="1">
      <c r="C52" s="39" t="s">
        <v>319</v>
      </c>
      <c r="F52" s="20"/>
      <c r="G52" s="20"/>
      <c r="H52" s="20"/>
      <c r="I52" s="25"/>
      <c r="J52" s="25"/>
      <c r="L52"/>
      <c r="M52"/>
      <c r="N52" s="27" t="s">
        <v>14</v>
      </c>
      <c r="O52" s="27" t="s">
        <v>15</v>
      </c>
    </row>
    <row r="53" spans="3:15" ht="13.5" customHeight="1">
      <c r="C53" s="40" t="s">
        <v>31</v>
      </c>
      <c r="D53" s="20" t="s">
        <v>201</v>
      </c>
      <c r="F53" s="20"/>
      <c r="G53" s="20"/>
      <c r="H53" s="20"/>
      <c r="I53" s="25"/>
      <c r="J53" s="25"/>
      <c r="L53" s="25"/>
      <c r="M53" s="25"/>
      <c r="N53" s="28">
        <v>14</v>
      </c>
      <c r="O53" s="20">
        <v>612</v>
      </c>
    </row>
    <row r="54" spans="3:15" ht="13.5" customHeight="1">
      <c r="C54" s="40" t="s">
        <v>31</v>
      </c>
      <c r="D54" s="28" t="s">
        <v>209</v>
      </c>
      <c r="I54" s="25"/>
      <c r="J54" s="25"/>
      <c r="L54"/>
      <c r="M54"/>
      <c r="N54" s="28">
        <v>7</v>
      </c>
      <c r="O54" s="20">
        <v>828</v>
      </c>
    </row>
    <row r="55" spans="3:15" ht="13.5" customHeight="1">
      <c r="C55" s="40" t="s">
        <v>31</v>
      </c>
      <c r="D55" s="20" t="s">
        <v>256</v>
      </c>
      <c r="I55" s="25"/>
      <c r="J55" s="25"/>
      <c r="L55"/>
      <c r="M55"/>
      <c r="N55" s="28">
        <v>27</v>
      </c>
      <c r="O55" s="20">
        <v>360</v>
      </c>
    </row>
    <row r="56" spans="3:15" ht="13.5" customHeight="1">
      <c r="C56" s="40" t="s">
        <v>31</v>
      </c>
      <c r="D56" s="20" t="s">
        <v>298</v>
      </c>
      <c r="I56" s="25"/>
      <c r="J56" s="25"/>
      <c r="L56"/>
      <c r="M56"/>
      <c r="N56" s="28">
        <v>25</v>
      </c>
      <c r="O56" s="20">
        <v>372</v>
      </c>
    </row>
    <row r="57" spans="3:15" ht="13.5" customHeight="1">
      <c r="C57" s="40" t="s">
        <v>31</v>
      </c>
      <c r="D57" s="20" t="s">
        <v>310</v>
      </c>
      <c r="I57" s="25"/>
      <c r="J57" s="25"/>
      <c r="L57"/>
      <c r="M57"/>
      <c r="N57" s="28">
        <v>3</v>
      </c>
      <c r="O57" s="20">
        <v>1020</v>
      </c>
    </row>
    <row r="58" spans="3:15" ht="13.5" customHeight="1">
      <c r="C58" s="37" t="s">
        <v>210</v>
      </c>
      <c r="D58" s="28" t="s">
        <v>209</v>
      </c>
      <c r="I58" s="25"/>
      <c r="J58" s="25"/>
      <c r="L58"/>
      <c r="M58"/>
      <c r="N58" s="28">
        <v>6</v>
      </c>
      <c r="O58" s="20">
        <v>834</v>
      </c>
    </row>
    <row r="59" spans="3:15" ht="13.5" customHeight="1">
      <c r="C59" s="37" t="s">
        <v>210</v>
      </c>
      <c r="D59" s="20" t="s">
        <v>310</v>
      </c>
      <c r="I59" s="25"/>
      <c r="J59" s="25"/>
      <c r="L59"/>
      <c r="M59"/>
      <c r="N59" s="28">
        <v>31</v>
      </c>
      <c r="O59" s="20">
        <v>336</v>
      </c>
    </row>
    <row r="60" spans="3:15" ht="13.5" customHeight="1">
      <c r="C60" s="35" t="s">
        <v>42</v>
      </c>
      <c r="D60" s="28" t="s">
        <v>177</v>
      </c>
      <c r="I60" s="25"/>
      <c r="J60" s="25"/>
      <c r="L60"/>
      <c r="M60"/>
      <c r="N60" s="28">
        <v>24</v>
      </c>
      <c r="O60" s="20">
        <v>378</v>
      </c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scale="83" r:id="rId1"/>
  <headerFooter alignWithMargins="0">
    <oddHeader>&amp;C&amp;"Times New Roman,Bold"&amp;16 2001-2002 USFA Point Standings
Junior &amp;A</oddHeader>
    <oddFooter>&amp;L&amp;"Arial,Bold"* Permanent Resident
# Cadet&amp;"Arial,Regular"
Total = Best 4 plus International&amp;CPage &amp;P&amp;R&amp;"Arial,Bold"np = Did not earn points (including not competing)&amp;"Arial,Regular"
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86"/>
  <sheetViews>
    <sheetView workbookViewId="0" topLeftCell="A1">
      <selection activeCell="A1" sqref="A1"/>
    </sheetView>
  </sheetViews>
  <sheetFormatPr defaultColWidth="9.140625" defaultRowHeight="13.5" customHeight="1"/>
  <cols>
    <col min="1" max="1" width="4.7109375" style="20" customWidth="1"/>
    <col min="2" max="2" width="2.00390625" style="20" customWidth="1"/>
    <col min="3" max="3" width="23.00390625" style="41" customWidth="1"/>
    <col min="4" max="4" width="5.421875" style="20" customWidth="1"/>
    <col min="5" max="5" width="6.7109375" style="20" customWidth="1"/>
    <col min="6" max="7" width="5.7109375" style="21" customWidth="1"/>
    <col min="8" max="8" width="5.421875" style="21" customWidth="1"/>
    <col min="9" max="15" width="5.421875" style="26" customWidth="1"/>
    <col min="16" max="16" width="5.421875" style="21" customWidth="1"/>
    <col min="17" max="17" width="5.421875" style="26" customWidth="1"/>
    <col min="18" max="18" width="5.421875" style="21" hidden="1" customWidth="1"/>
    <col min="19" max="20" width="5.421875" style="26" customWidth="1"/>
    <col min="21" max="21" width="5.421875" style="21" hidden="1" customWidth="1"/>
    <col min="22" max="23" width="5.421875" style="26" customWidth="1"/>
    <col min="24" max="24" width="5.421875" style="21" hidden="1" customWidth="1"/>
    <col min="25" max="26" width="5.421875" style="26" customWidth="1"/>
    <col min="27" max="27" width="4.7109375" style="21" hidden="1" customWidth="1"/>
    <col min="28" max="31" width="4.7109375" style="53" customWidth="1"/>
    <col min="32" max="32" width="9.140625" style="25" customWidth="1"/>
    <col min="33" max="58" width="9.140625" style="25" hidden="1" customWidth="1"/>
    <col min="59" max="16384" width="9.140625" style="25" customWidth="1"/>
  </cols>
  <sheetData>
    <row r="1" spans="1:31" s="15" customFormat="1" ht="12.75" customHeight="1">
      <c r="A1" s="10" t="s">
        <v>0</v>
      </c>
      <c r="B1" s="11"/>
      <c r="C1" s="34" t="s">
        <v>1</v>
      </c>
      <c r="D1" s="13" t="s">
        <v>2</v>
      </c>
      <c r="E1" s="13" t="s">
        <v>3</v>
      </c>
      <c r="F1" s="1" t="s">
        <v>4</v>
      </c>
      <c r="G1" s="14"/>
      <c r="H1" s="1" t="s">
        <v>320</v>
      </c>
      <c r="I1" s="14"/>
      <c r="J1" s="1" t="s">
        <v>178</v>
      </c>
      <c r="K1" s="14"/>
      <c r="L1" s="1" t="s">
        <v>229</v>
      </c>
      <c r="M1" s="14"/>
      <c r="N1" s="1" t="s">
        <v>261</v>
      </c>
      <c r="O1" s="14"/>
      <c r="P1" s="2" t="s">
        <v>216</v>
      </c>
      <c r="Q1" s="3"/>
      <c r="R1" s="6">
        <f>HLOOKUP(P1,'[2]Women''s Saber'!$G$1:$T$3,3,0)</f>
        <v>8</v>
      </c>
      <c r="S1" s="2" t="s">
        <v>228</v>
      </c>
      <c r="T1" s="3"/>
      <c r="U1" s="6">
        <f>HLOOKUP(S1,'[2]Women''s Saber'!$G$1:$T$3,3,0)</f>
        <v>10</v>
      </c>
      <c r="V1" s="2" t="s">
        <v>312</v>
      </c>
      <c r="W1" s="3"/>
      <c r="X1" s="6">
        <f>HLOOKUP(V1,'[2]Women''s Saber'!$G$1:$T$3,3,0)</f>
        <v>12</v>
      </c>
      <c r="Y1" s="2" t="s">
        <v>325</v>
      </c>
      <c r="Z1" s="3"/>
      <c r="AA1" s="6">
        <f>HLOOKUP(Y1,'[2]Women''s Saber'!$G$1:$T$3,3,0)</f>
        <v>14</v>
      </c>
      <c r="AB1" s="45" t="s">
        <v>5</v>
      </c>
      <c r="AC1" s="46"/>
      <c r="AD1" s="46"/>
      <c r="AE1" s="47"/>
    </row>
    <row r="2" spans="1:31" s="15" customFormat="1" ht="18.75" customHeight="1">
      <c r="A2" s="11"/>
      <c r="B2" s="11"/>
      <c r="C2" s="34"/>
      <c r="D2" s="12"/>
      <c r="E2" s="13"/>
      <c r="F2" s="29"/>
      <c r="G2" s="44" t="s">
        <v>6</v>
      </c>
      <c r="H2" s="1" t="s">
        <v>7</v>
      </c>
      <c r="I2" s="14" t="s">
        <v>321</v>
      </c>
      <c r="J2" s="1" t="s">
        <v>7</v>
      </c>
      <c r="K2" s="14" t="s">
        <v>322</v>
      </c>
      <c r="L2" s="1" t="s">
        <v>7</v>
      </c>
      <c r="M2" s="14" t="s">
        <v>323</v>
      </c>
      <c r="N2" s="1" t="s">
        <v>7</v>
      </c>
      <c r="O2" s="14" t="s">
        <v>324</v>
      </c>
      <c r="P2" s="2" t="str">
        <f ca="1">INDIRECT("'[SENIOR.XLS]Women''s Saber'!R2C"&amp;R1,FALSE)</f>
        <v>Z1</v>
      </c>
      <c r="Q2" s="3"/>
      <c r="R2" s="2"/>
      <c r="S2" s="2" t="str">
        <f ca="1">INDIRECT("'[SENIOR.XLS]Women''s Saber'!R2C"&amp;U1,FALSE)</f>
        <v>Z1</v>
      </c>
      <c r="T2" s="3"/>
      <c r="U2" s="2"/>
      <c r="V2" s="2" t="str">
        <f ca="1">INDIRECT("'[SENIOR.XLS]Women''s Saber'!R2C"&amp;X1,FALSE)</f>
        <v>Z1</v>
      </c>
      <c r="W2" s="3"/>
      <c r="X2" s="2"/>
      <c r="Y2" s="2" t="str">
        <f ca="1">INDIRECT("'[SENIOR.XLS]Women''s Saber'!R2C"&amp;AA1,FALSE)</f>
        <v>H</v>
      </c>
      <c r="Z2" s="3"/>
      <c r="AA2" s="2"/>
      <c r="AB2" s="48" t="s">
        <v>5</v>
      </c>
      <c r="AC2" s="46"/>
      <c r="AD2" s="46"/>
      <c r="AE2" s="47"/>
    </row>
    <row r="3" spans="1:31" s="15" customFormat="1" ht="13.5" customHeight="1" hidden="1">
      <c r="A3" s="11"/>
      <c r="B3" s="11"/>
      <c r="C3" s="34"/>
      <c r="D3" s="12"/>
      <c r="E3" s="12"/>
      <c r="F3" s="16"/>
      <c r="G3" s="17"/>
      <c r="H3" s="17">
        <f>COLUMN()</f>
        <v>8</v>
      </c>
      <c r="I3" s="18">
        <f>HLOOKUP(H2,PointTableHeader,2,FALSE)</f>
        <v>8</v>
      </c>
      <c r="J3" s="17">
        <f>COLUMN()</f>
        <v>10</v>
      </c>
      <c r="K3" s="18">
        <f>HLOOKUP(J2,PointTableHeader,2,FALSE)</f>
        <v>8</v>
      </c>
      <c r="L3" s="17">
        <f>COLUMN()</f>
        <v>12</v>
      </c>
      <c r="M3" s="18">
        <f>HLOOKUP(L2,PointTableHeader,2,FALSE)</f>
        <v>8</v>
      </c>
      <c r="N3" s="17">
        <f>COLUMN()</f>
        <v>14</v>
      </c>
      <c r="O3" s="18">
        <f>HLOOKUP(N2,PointTableHeader,2,FALSE)</f>
        <v>8</v>
      </c>
      <c r="P3" s="7">
        <f>COLUMN()</f>
        <v>16</v>
      </c>
      <c r="Q3" s="9">
        <f>HLOOKUP(P2,PointTableHeader,2,FALSE)</f>
        <v>19</v>
      </c>
      <c r="R3" s="8"/>
      <c r="S3" s="7">
        <f>COLUMN()</f>
        <v>19</v>
      </c>
      <c r="T3" s="9">
        <f>HLOOKUP(S2,PointTableHeader,2,FALSE)</f>
        <v>19</v>
      </c>
      <c r="U3" s="8"/>
      <c r="V3" s="7">
        <f>COLUMN()</f>
        <v>22</v>
      </c>
      <c r="W3" s="9">
        <f>HLOOKUP(V2,PointTableHeader,2,FALSE)</f>
        <v>19</v>
      </c>
      <c r="X3" s="8"/>
      <c r="Y3" s="7">
        <f>COLUMN()</f>
        <v>25</v>
      </c>
      <c r="Z3" s="9">
        <f>HLOOKUP(Y2,PointTableHeader,2,FALSE)</f>
        <v>10</v>
      </c>
      <c r="AA3" s="8"/>
      <c r="AB3" s="49">
        <f>COLUMN()</f>
        <v>28</v>
      </c>
      <c r="AC3" s="50"/>
      <c r="AD3" s="50"/>
      <c r="AE3" s="51"/>
    </row>
    <row r="4" spans="1:58" ht="13.5" customHeight="1">
      <c r="A4" s="19" t="str">
        <f aca="true" t="shared" si="0" ref="A4:A44">IF(E4=0,"",IF(E4=E3,A3,ROW()-3&amp;IF(E4=E5,"T","")))</f>
        <v>1</v>
      </c>
      <c r="B4" s="19" t="str">
        <f aca="true" t="shared" si="1" ref="B4:B26">IF(D4&gt;=CadetCutoff,"#","")</f>
        <v>#</v>
      </c>
      <c r="C4" s="37" t="s">
        <v>46</v>
      </c>
      <c r="D4" s="25">
        <v>1985</v>
      </c>
      <c r="E4" s="21">
        <f>ROUND(F4+IF('[2]Men''s Epée'!$A$3=1,G4,0)+LARGE($AG4:$AR4,1)+LARGE($AG4:$AR4,2)+LARGE($AG4:$AR4,3)+LARGE($AG4:$AR4,4),0)</f>
        <v>10588</v>
      </c>
      <c r="F4" s="22">
        <v>1200</v>
      </c>
      <c r="G4" s="23">
        <v>6412.6</v>
      </c>
      <c r="H4" s="23">
        <v>2</v>
      </c>
      <c r="I4" s="24">
        <f>IF(OR('[2]Men''s Epée'!$A$3=1,'Men''s Epée'!$AG$3=TRUE),IF(OR(H4&gt;=33,ISNUMBER(H4)=FALSE),0,VLOOKUP(H4,PointTable,I$3,TRUE)),0)</f>
        <v>552</v>
      </c>
      <c r="J4" s="23">
        <v>1</v>
      </c>
      <c r="K4" s="24">
        <f>IF(OR('[2]Men''s Epée'!$A$3=1,'Men''s Epée'!$AH$3=TRUE),IF(OR(J4&gt;=33,ISNUMBER(J4)=FALSE),0,VLOOKUP(J4,PointTable,K$3,TRUE)),0)</f>
        <v>600</v>
      </c>
      <c r="L4" s="23">
        <v>1</v>
      </c>
      <c r="M4" s="24">
        <f>IF(OR('[2]Men''s Epée'!$A$3=1,'Men''s Epée'!$AI$3=TRUE),IF(OR(L4&gt;=33,ISNUMBER(L4)=FALSE),0,VLOOKUP(L4,PointTable,M$3,TRUE)),0)</f>
        <v>600</v>
      </c>
      <c r="N4" s="23">
        <v>5</v>
      </c>
      <c r="O4" s="24">
        <f>IF(OR('[2]Men''s Epée'!$A$3=1,'Men''s Epée'!$AJ$3=TRUE),IF(OR(N4&gt;=33,ISNUMBER(N4)=FALSE),0,VLOOKUP(N4,PointTable,O$3,TRUE)),0)</f>
        <v>420</v>
      </c>
      <c r="P4" s="4">
        <f aca="true" t="shared" si="2" ref="P4:P26">IF(ISERROR(R4),"np",R4)</f>
        <v>5</v>
      </c>
      <c r="Q4" s="5">
        <f>IF(OR('[2]Men's Epée'!$A$3=1,'[2]Men's Epée'!$U$3=TRUE),IF(OR(P4&gt;='Men''s Epée'!$A$3,ISNUMBER(P4)=FALSE),0,VLOOKUP(P4,PointTable,Q$3,TRUE)),0)</f>
        <v>755</v>
      </c>
      <c r="R4" s="4">
        <f>VLOOKUP($C4,'[2]Women''s Saber'!$C$4:$U$100,R$1-2,FALSE)</f>
        <v>5</v>
      </c>
      <c r="S4" s="4">
        <f aca="true" t="shared" si="3" ref="S4:S26">IF(ISERROR(U4),"np",U4)</f>
        <v>9</v>
      </c>
      <c r="T4" s="5">
        <f>IF(OR('[2]Men's Epée'!$A$3=1,'[2]Men's Epée'!$V$3=TRUE),IF(OR(S4&gt;='Men''s Epée'!$A$3,ISNUMBER(S4)=FALSE),0,VLOOKUP(S4,PointTable,T$3,TRUE)),0)</f>
        <v>620</v>
      </c>
      <c r="U4" s="4">
        <f>VLOOKUP($C4,'[2]Women''s Saber'!$C$4:$U$100,U$1-2,FALSE)</f>
        <v>9</v>
      </c>
      <c r="V4" s="4">
        <f aca="true" t="shared" si="4" ref="V4:V26">IF(ISERROR(X4),"np",X4)</f>
        <v>1</v>
      </c>
      <c r="W4" s="5">
        <f>IF(OR('[2]Men's Epée'!$A$3=1,'[2]Men's Epée'!$W$3=TRUE),IF(OR(V4&gt;='Men''s Epée'!$A$3,ISNUMBER(V4)=FALSE),0,VLOOKUP(V4,PointTable,W$3,TRUE)),0)</f>
        <v>1000</v>
      </c>
      <c r="X4" s="4">
        <f>VLOOKUP($C4,'[2]Women''s Saber'!$C$4:$U$100,X$1-2,FALSE)</f>
        <v>1</v>
      </c>
      <c r="Y4" s="4" t="str">
        <f aca="true" t="shared" si="5" ref="Y4:Y26">IF(ISERROR(AA4),"np",AA4)</f>
        <v>np</v>
      </c>
      <c r="Z4" s="5">
        <f>IF(OR(Y4&gt;='Men''s Epée'!$A$3,ISNUMBER(Y4)=FALSE),0,VLOOKUP(Y4,PointTable,Z$3,TRUE))</f>
        <v>0</v>
      </c>
      <c r="AA4" s="4" t="str">
        <f>VLOOKUP($C4,'[2]Women''s Saber'!$C$4:$U$100,AA$1-2,FALSE)</f>
        <v>np</v>
      </c>
      <c r="AB4" s="52"/>
      <c r="AE4" s="54"/>
      <c r="AG4" s="25">
        <f aca="true" t="shared" si="6" ref="AG4:AG22">I4</f>
        <v>552</v>
      </c>
      <c r="AH4" s="25">
        <f aca="true" t="shared" si="7" ref="AH4:AH22">K4</f>
        <v>600</v>
      </c>
      <c r="AI4" s="25">
        <f aca="true" t="shared" si="8" ref="AI4:AI22">M4</f>
        <v>600</v>
      </c>
      <c r="AJ4" s="25">
        <f aca="true" t="shared" si="9" ref="AJ4:AJ22">O4</f>
        <v>420</v>
      </c>
      <c r="AK4" s="25">
        <f aca="true" t="shared" si="10" ref="AK4:AK22">Q4</f>
        <v>755</v>
      </c>
      <c r="AL4" s="25">
        <f aca="true" t="shared" si="11" ref="AL4:AL22">T4</f>
        <v>620</v>
      </c>
      <c r="AM4" s="25">
        <f aca="true" t="shared" si="12" ref="AM4:AM22">W4</f>
        <v>1000</v>
      </c>
      <c r="AN4" s="25">
        <f aca="true" t="shared" si="13" ref="AN4:AN22">Z4</f>
        <v>0</v>
      </c>
      <c r="AO4" s="25">
        <f>IF(OR('[2]Men''s Epée'!$A$3=1,AB4&gt;0),ABS(AB4),0)</f>
        <v>0</v>
      </c>
      <c r="AP4" s="25">
        <f>IF(OR('[2]Men''s Epée'!$A$3=1,AC4&gt;0),ABS(AC4),0)</f>
        <v>0</v>
      </c>
      <c r="AQ4" s="25">
        <f>IF(OR('[2]Men''s Epée'!$A$3=1,AD4&gt;0),ABS(AD4),0)</f>
        <v>0</v>
      </c>
      <c r="AR4" s="25">
        <f>IF(OR('[2]Men''s Epée'!$A$3=1,AE4&gt;0),ABS(AE4),0)</f>
        <v>0</v>
      </c>
      <c r="AT4" s="25">
        <f>IF('Men''s Epée'!AG$3=TRUE,I4,0)</f>
        <v>552</v>
      </c>
      <c r="AU4" s="25">
        <f>IF('Men''s Epée'!AH$3=TRUE,K4,0)</f>
        <v>0</v>
      </c>
      <c r="AV4" s="25">
        <f>IF('Men''s Epée'!AI$3=TRUE,M4,0)</f>
        <v>0</v>
      </c>
      <c r="AW4" s="25">
        <f>IF('Men''s Epée'!AJ$3=TRUE,O4,0)</f>
        <v>0</v>
      </c>
      <c r="AX4" s="25">
        <f>IF('[2]Men''s Epée'!$U$3=TRUE,Q4,0)</f>
        <v>0</v>
      </c>
      <c r="AY4" s="25">
        <f>IF('[2]Men''s Epée'!$V$3=TRUE,T4,0)</f>
        <v>0</v>
      </c>
      <c r="AZ4" s="25">
        <f>IF('[2]Men''s Epée'!$W$3=TRUE,W4,0)</f>
        <v>0</v>
      </c>
      <c r="BA4" s="25">
        <f>Z4</f>
        <v>0</v>
      </c>
      <c r="BB4" s="55">
        <f aca="true" t="shared" si="14" ref="BB4:BB24">MAX(AB4,0)</f>
        <v>0</v>
      </c>
      <c r="BC4" s="55">
        <f aca="true" t="shared" si="15" ref="BC4:BC24">MAX(AC4,0)</f>
        <v>0</v>
      </c>
      <c r="BD4" s="55">
        <f aca="true" t="shared" si="16" ref="BD4:BD24">MAX(AD4,0)</f>
        <v>0</v>
      </c>
      <c r="BE4" s="55">
        <f aca="true" t="shared" si="17" ref="BE4:BE24">MAX(AE4,0)</f>
        <v>0</v>
      </c>
      <c r="BF4" s="25">
        <f aca="true" t="shared" si="18" ref="BF4:BF24">F4+LARGE(AT4:BE4,1)+LARGE(AT4:BE4,2)+LARGE(AT4:BE4,3)+LARGE(AT4:BE4,4)</f>
        <v>1752</v>
      </c>
    </row>
    <row r="5" spans="1:58" ht="13.5" customHeight="1">
      <c r="A5" s="19" t="str">
        <f t="shared" si="0"/>
        <v>2</v>
      </c>
      <c r="B5" s="19">
        <f t="shared" si="1"/>
      </c>
      <c r="C5" s="37" t="s">
        <v>58</v>
      </c>
      <c r="D5" s="37">
        <v>1983</v>
      </c>
      <c r="E5" s="21">
        <f>ROUND(F5+IF('[2]Men''s Epée'!$A$3=1,G5,0)+LARGE($AG5:$AR5,1)+LARGE($AG5:$AR5,2)+LARGE($AG5:$AR5,3)+LARGE($AG5:$AR5,4),0)</f>
        <v>10168</v>
      </c>
      <c r="F5" s="22">
        <v>1104</v>
      </c>
      <c r="G5" s="23">
        <v>5863.92</v>
      </c>
      <c r="H5" s="23">
        <v>1</v>
      </c>
      <c r="I5" s="24">
        <f>IF(OR('[2]Men''s Epée'!$A$3=1,'Men''s Epée'!$AG$3=TRUE),IF(OR(H5&gt;=33,ISNUMBER(H5)=FALSE),0,VLOOKUP(H5,PointTable,I$3,TRUE)),0)</f>
        <v>600</v>
      </c>
      <c r="J5" s="23">
        <v>2</v>
      </c>
      <c r="K5" s="24">
        <f>IF(OR('[2]Men''s Epée'!$A$3=1,'Men''s Epée'!$AH$3=TRUE),IF(OR(J5&gt;=33,ISNUMBER(J5)=FALSE),0,VLOOKUP(J5,PointTable,K$3,TRUE)),0)</f>
        <v>552</v>
      </c>
      <c r="L5" s="23" t="s">
        <v>8</v>
      </c>
      <c r="M5" s="24">
        <f>IF(OR('[2]Men''s Epée'!$A$3=1,'Men''s Epée'!$AI$3=TRUE),IF(OR(L5&gt;=33,ISNUMBER(L5)=FALSE),0,VLOOKUP(L5,PointTable,M$3,TRUE)),0)</f>
        <v>0</v>
      </c>
      <c r="N5" s="23">
        <v>1</v>
      </c>
      <c r="O5" s="24">
        <f>IF(OR('[2]Men''s Epée'!$A$3=1,'Men''s Epée'!$AJ$3=TRUE),IF(OR(N5&gt;=33,ISNUMBER(N5)=FALSE),0,VLOOKUP(N5,PointTable,O$3,TRUE)),0)</f>
        <v>600</v>
      </c>
      <c r="P5" s="4">
        <f t="shared" si="2"/>
        <v>1</v>
      </c>
      <c r="Q5" s="5">
        <f>IF(OR('[2]Men's Epée'!$A$3=1,'[2]Men's Epée'!$U$3=TRUE),IF(OR(P5&gt;='Men''s Epée'!$A$3,ISNUMBER(P5)=FALSE),0,VLOOKUP(P5,PointTable,Q$3,TRUE)),0)</f>
        <v>1000</v>
      </c>
      <c r="R5" s="4">
        <f>VLOOKUP($C5,'[2]Women''s Saber'!$C$4:$U$100,R$1-2,FALSE)</f>
        <v>1</v>
      </c>
      <c r="S5" s="4">
        <f t="shared" si="3"/>
        <v>11</v>
      </c>
      <c r="T5" s="5">
        <f>IF(OR('[2]Men's Epée'!$A$3=1,'[2]Men's Epée'!$V$3=TRUE),IF(OR(S5&gt;='Men''s Epée'!$A$3,ISNUMBER(S5)=FALSE),0,VLOOKUP(S5,PointTable,T$3,TRUE)),0)</f>
        <v>590</v>
      </c>
      <c r="U5" s="4">
        <f>VLOOKUP($C5,'[2]Women''s Saber'!$C$4:$U$100,U$1-2,FALSE)</f>
        <v>11</v>
      </c>
      <c r="V5" s="4" t="str">
        <f t="shared" si="4"/>
        <v>np</v>
      </c>
      <c r="W5" s="5">
        <f>IF(OR('[2]Men's Epée'!$A$3=1,'[2]Men's Epée'!$W$3=TRUE),IF(OR(V5&gt;='Men''s Epée'!$A$3,ISNUMBER(V5)=FALSE),0,VLOOKUP(V5,PointTable,W$3,TRUE)),0)</f>
        <v>0</v>
      </c>
      <c r="X5" s="4" t="str">
        <f>VLOOKUP($C5,'[2]Women''s Saber'!$C$4:$U$100,X$1-2,FALSE)</f>
        <v>np</v>
      </c>
      <c r="Y5" s="4">
        <f t="shared" si="5"/>
        <v>1</v>
      </c>
      <c r="Z5" s="5">
        <f>IF(OR(Y5&gt;='Men''s Epée'!$A$3,ISNUMBER(Y5)=FALSE),0,VLOOKUP(Y5,PointTable,Z$3,TRUE))</f>
        <v>1000</v>
      </c>
      <c r="AA5" s="4">
        <f>VLOOKUP($C5,'[2]Women''s Saber'!$C$4:$U$100,AA$1-2,FALSE)</f>
        <v>1</v>
      </c>
      <c r="AB5" s="52"/>
      <c r="AE5" s="54"/>
      <c r="AG5" s="25">
        <f t="shared" si="6"/>
        <v>600</v>
      </c>
      <c r="AH5" s="25">
        <f t="shared" si="7"/>
        <v>552</v>
      </c>
      <c r="AI5" s="25">
        <f t="shared" si="8"/>
        <v>0</v>
      </c>
      <c r="AJ5" s="25">
        <f t="shared" si="9"/>
        <v>600</v>
      </c>
      <c r="AK5" s="25">
        <f t="shared" si="10"/>
        <v>1000</v>
      </c>
      <c r="AL5" s="25">
        <f t="shared" si="11"/>
        <v>590</v>
      </c>
      <c r="AM5" s="25">
        <f t="shared" si="12"/>
        <v>0</v>
      </c>
      <c r="AN5" s="25">
        <f t="shared" si="13"/>
        <v>1000</v>
      </c>
      <c r="AO5" s="25">
        <f>IF(OR('[2]Men''s Epée'!$A$3=1,AB5&gt;0),ABS(AB5),0)</f>
        <v>0</v>
      </c>
      <c r="AP5" s="25">
        <f>IF(OR('[2]Men''s Epée'!$A$3=1,AC5&gt;0),ABS(AC5),0)</f>
        <v>0</v>
      </c>
      <c r="AQ5" s="25">
        <f>IF(OR('[2]Men''s Epée'!$A$3=1,AD5&gt;0),ABS(AD5),0)</f>
        <v>0</v>
      </c>
      <c r="AR5" s="25">
        <f>IF(OR('[2]Men''s Epée'!$A$3=1,AE5&gt;0),ABS(AE5),0)</f>
        <v>0</v>
      </c>
      <c r="AT5" s="25">
        <f>IF('Men''s Epée'!AG$3=TRUE,I5,0)</f>
        <v>600</v>
      </c>
      <c r="AU5" s="25">
        <f>IF('Men''s Epée'!AH$3=TRUE,K5,0)</f>
        <v>0</v>
      </c>
      <c r="AV5" s="25">
        <f>IF('Men''s Epée'!AI$3=TRUE,M5,0)</f>
        <v>0</v>
      </c>
      <c r="AW5" s="25">
        <f>IF('Men''s Epée'!AJ$3=TRUE,O5,0)</f>
        <v>0</v>
      </c>
      <c r="AX5" s="25">
        <f>IF('[2]Men''s Epée'!$U$3=TRUE,Q5,0)</f>
        <v>0</v>
      </c>
      <c r="AY5" s="25">
        <f>IF('[2]Men''s Epée'!$V$3=TRUE,T5,0)</f>
        <v>0</v>
      </c>
      <c r="AZ5" s="25">
        <f>IF('[2]Men''s Epée'!$W$3=TRUE,W5,0)</f>
        <v>0</v>
      </c>
      <c r="BA5" s="25">
        <f aca="true" t="shared" si="19" ref="BA5:BA27">Z5</f>
        <v>1000</v>
      </c>
      <c r="BB5" s="55">
        <f t="shared" si="14"/>
        <v>0</v>
      </c>
      <c r="BC5" s="55">
        <f t="shared" si="15"/>
        <v>0</v>
      </c>
      <c r="BD5" s="55">
        <f t="shared" si="16"/>
        <v>0</v>
      </c>
      <c r="BE5" s="55">
        <f t="shared" si="17"/>
        <v>0</v>
      </c>
      <c r="BF5" s="25">
        <f t="shared" si="18"/>
        <v>2704</v>
      </c>
    </row>
    <row r="6" spans="1:58" ht="13.5" customHeight="1">
      <c r="A6" s="19" t="str">
        <f t="shared" si="0"/>
        <v>3</v>
      </c>
      <c r="B6" s="19">
        <f t="shared" si="1"/>
      </c>
      <c r="C6" s="37" t="s">
        <v>56</v>
      </c>
      <c r="D6" s="25">
        <v>1984</v>
      </c>
      <c r="E6" s="21">
        <f>ROUND(F6+IF('[2]Men''s Epée'!$A$3=1,G6,0)+LARGE($AG6:$AR6,1)+LARGE($AG6:$AR6,2)+LARGE($AG6:$AR6,3)+LARGE($AG6:$AR6,4),0)</f>
        <v>7469</v>
      </c>
      <c r="F6" s="22">
        <v>834</v>
      </c>
      <c r="G6" s="23">
        <v>3828.28</v>
      </c>
      <c r="H6" s="23">
        <v>3</v>
      </c>
      <c r="I6" s="24">
        <f>IF(OR('[2]Men''s Epée'!$A$3=1,'Men''s Epée'!$AG$3=TRUE),IF(OR(H6&gt;=33,ISNUMBER(H6)=FALSE),0,VLOOKUP(H6,PointTable,I$3,TRUE)),0)</f>
        <v>510</v>
      </c>
      <c r="J6" s="23">
        <v>3</v>
      </c>
      <c r="K6" s="24">
        <f>IF(OR('[2]Men''s Epée'!$A$3=1,'Men''s Epée'!$AH$3=TRUE),IF(OR(J6&gt;=33,ISNUMBER(J6)=FALSE),0,VLOOKUP(J6,PointTable,K$3,TRUE)),0)</f>
        <v>510</v>
      </c>
      <c r="L6" s="23">
        <v>3</v>
      </c>
      <c r="M6" s="24">
        <f>IF(OR('[2]Men''s Epée'!$A$3=1,'Men''s Epée'!$AI$3=TRUE),IF(OR(L6&gt;=33,ISNUMBER(L6)=FALSE),0,VLOOKUP(L6,PointTable,M$3,TRUE)),0)</f>
        <v>510</v>
      </c>
      <c r="N6" s="23">
        <v>2</v>
      </c>
      <c r="O6" s="24">
        <f>IF(OR('[2]Men''s Epée'!$A$3=1,'Men''s Epée'!$AJ$3=TRUE),IF(OR(N6&gt;=33,ISNUMBER(N6)=FALSE),0,VLOOKUP(N6,PointTable,O$3,TRUE)),0)</f>
        <v>552</v>
      </c>
      <c r="P6" s="4">
        <f t="shared" si="2"/>
        <v>12</v>
      </c>
      <c r="Q6" s="5">
        <f>IF(OR('[2]Men's Epée'!$A$3=1,'[2]Men's Epée'!$U$3=TRUE),IF(OR(P6&gt;='Men''s Epée'!$A$3,ISNUMBER(P6)=FALSE),0,VLOOKUP(P6,PointTable,Q$3,TRUE)),0)</f>
        <v>575</v>
      </c>
      <c r="R6" s="4">
        <f>VLOOKUP($C6,'[2]Women''s Saber'!$C$4:$U$100,R$1-2,FALSE)</f>
        <v>12</v>
      </c>
      <c r="S6" s="4">
        <f t="shared" si="3"/>
        <v>3</v>
      </c>
      <c r="T6" s="5">
        <f>IF(OR('[2]Men's Epée'!$A$3=1,'[2]Men's Epée'!$V$3=TRUE),IF(OR(S6&gt;='Men''s Epée'!$A$3,ISNUMBER(S6)=FALSE),0,VLOOKUP(S6,PointTable,T$3,TRUE)),0)</f>
        <v>840</v>
      </c>
      <c r="U6" s="4">
        <f>VLOOKUP($C6,'[2]Women''s Saber'!$C$4:$U$100,U$1-2,FALSE)</f>
        <v>3</v>
      </c>
      <c r="V6" s="4">
        <f t="shared" si="4"/>
        <v>3</v>
      </c>
      <c r="W6" s="5">
        <f>IF(OR('[2]Men's Epée'!$A$3=1,'[2]Men's Epée'!$W$3=TRUE),IF(OR(V6&gt;='Men''s Epée'!$A$3,ISNUMBER(V6)=FALSE),0,VLOOKUP(V6,PointTable,W$3,TRUE)),0)</f>
        <v>840</v>
      </c>
      <c r="X6" s="4">
        <f>VLOOKUP($C6,'[2]Women''s Saber'!$C$4:$U$100,X$1-2,FALSE)</f>
        <v>3</v>
      </c>
      <c r="Y6" s="4">
        <f t="shared" si="5"/>
        <v>10</v>
      </c>
      <c r="Z6" s="5">
        <f>IF(OR(Y6&gt;='Men''s Epée'!$A$3,ISNUMBER(Y6)=FALSE),0,VLOOKUP(Y6,PointTable,Z$3,TRUE))</f>
        <v>533</v>
      </c>
      <c r="AA6" s="4">
        <f>VLOOKUP($C6,'[2]Women''s Saber'!$C$4:$U$100,AA$1-2,FALSE)</f>
        <v>10</v>
      </c>
      <c r="AE6" s="54"/>
      <c r="AG6" s="25">
        <f t="shared" si="6"/>
        <v>510</v>
      </c>
      <c r="AH6" s="25">
        <f t="shared" si="7"/>
        <v>510</v>
      </c>
      <c r="AI6" s="25">
        <f t="shared" si="8"/>
        <v>510</v>
      </c>
      <c r="AJ6" s="25">
        <f t="shared" si="9"/>
        <v>552</v>
      </c>
      <c r="AK6" s="25">
        <f t="shared" si="10"/>
        <v>575</v>
      </c>
      <c r="AL6" s="25">
        <f t="shared" si="11"/>
        <v>840</v>
      </c>
      <c r="AM6" s="25">
        <f t="shared" si="12"/>
        <v>840</v>
      </c>
      <c r="AN6" s="25">
        <f t="shared" si="13"/>
        <v>533</v>
      </c>
      <c r="AO6" s="25">
        <f>IF(OR('[2]Men''s Epée'!$A$3=1,AB6&gt;0),ABS(AB6),0)</f>
        <v>0</v>
      </c>
      <c r="AP6" s="25">
        <f>IF(OR('[2]Men''s Epée'!$A$3=1,AC6&gt;0),ABS(AC6),0)</f>
        <v>0</v>
      </c>
      <c r="AQ6" s="25">
        <f>IF(OR('[2]Men''s Epée'!$A$3=1,AD6&gt;0),ABS(AD6),0)</f>
        <v>0</v>
      </c>
      <c r="AR6" s="25">
        <f>IF(OR('[2]Men''s Epée'!$A$3=1,AE6&gt;0),ABS(AE6),0)</f>
        <v>0</v>
      </c>
      <c r="AT6" s="25">
        <f>IF('Men''s Epée'!AG$3=TRUE,I6,0)</f>
        <v>510</v>
      </c>
      <c r="AU6" s="25">
        <f>IF('Men''s Epée'!AH$3=TRUE,K6,0)</f>
        <v>0</v>
      </c>
      <c r="AV6" s="25">
        <f>IF('Men''s Epée'!AI$3=TRUE,M6,0)</f>
        <v>0</v>
      </c>
      <c r="AW6" s="25">
        <f>IF('Men''s Epée'!AJ$3=TRUE,O6,0)</f>
        <v>0</v>
      </c>
      <c r="AX6" s="25">
        <f>IF('[2]Men''s Epée'!$U$3=TRUE,Q6,0)</f>
        <v>0</v>
      </c>
      <c r="AY6" s="25">
        <f>IF('[2]Men''s Epée'!$V$3=TRUE,T6,0)</f>
        <v>0</v>
      </c>
      <c r="AZ6" s="25">
        <f>IF('[2]Men''s Epée'!$W$3=TRUE,W6,0)</f>
        <v>0</v>
      </c>
      <c r="BA6" s="25">
        <f t="shared" si="19"/>
        <v>533</v>
      </c>
      <c r="BB6" s="55">
        <f t="shared" si="14"/>
        <v>0</v>
      </c>
      <c r="BC6" s="55">
        <f t="shared" si="15"/>
        <v>0</v>
      </c>
      <c r="BD6" s="55">
        <f t="shared" si="16"/>
        <v>0</v>
      </c>
      <c r="BE6" s="55">
        <f t="shared" si="17"/>
        <v>0</v>
      </c>
      <c r="BF6" s="25">
        <f t="shared" si="18"/>
        <v>1877</v>
      </c>
    </row>
    <row r="7" spans="1:58" ht="13.5" customHeight="1">
      <c r="A7" s="19" t="str">
        <f t="shared" si="0"/>
        <v>4</v>
      </c>
      <c r="B7" s="19" t="str">
        <f t="shared" si="1"/>
        <v>#</v>
      </c>
      <c r="C7" s="37" t="s">
        <v>113</v>
      </c>
      <c r="D7" s="25">
        <v>1985</v>
      </c>
      <c r="E7" s="21">
        <f>ROUND(F7+IF('[2]Men''s Epée'!$A$3=1,G7,0)+LARGE($AG7:$AR7,1)+LARGE($AG7:$AR7,2)+LARGE($AG7:$AR7,3)+LARGE($AG7:$AR7,4),0)</f>
        <v>6448</v>
      </c>
      <c r="F7" s="22"/>
      <c r="G7" s="23">
        <v>3917.52</v>
      </c>
      <c r="H7" s="23">
        <v>3</v>
      </c>
      <c r="I7" s="24">
        <f>IF(OR('[2]Men''s Epée'!$A$3=1,'Men''s Epée'!$AG$3=TRUE),IF(OR(H7&gt;=33,ISNUMBER(H7)=FALSE),0,VLOOKUP(H7,PointTable,I$3,TRUE)),0)</f>
        <v>510</v>
      </c>
      <c r="J7" s="23">
        <v>8</v>
      </c>
      <c r="K7" s="24">
        <f>IF(OR('[2]Men''s Epée'!$A$3=1,'Men''s Epée'!$AH$3=TRUE),IF(OR(J7&gt;=33,ISNUMBER(J7)=FALSE),0,VLOOKUP(J7,PointTable,K$3,TRUE)),0)</f>
        <v>411</v>
      </c>
      <c r="L7" s="23">
        <v>3</v>
      </c>
      <c r="M7" s="24">
        <f>IF(OR('[2]Men''s Epée'!$A$3=1,'Men''s Epée'!$AI$3=TRUE),IF(OR(L7&gt;=33,ISNUMBER(L7)=FALSE),0,VLOOKUP(L7,PointTable,M$3,TRUE)),0)</f>
        <v>510</v>
      </c>
      <c r="N7" s="23">
        <v>13</v>
      </c>
      <c r="O7" s="24">
        <f>IF(OR('[2]Men''s Epée'!$A$3=1,'Men''s Epée'!$AJ$3=TRUE),IF(OR(N7&gt;=33,ISNUMBER(N7)=FALSE),0,VLOOKUP(N7,PointTable,O$3,TRUE)),0)</f>
        <v>303</v>
      </c>
      <c r="P7" s="4">
        <f t="shared" si="2"/>
        <v>10</v>
      </c>
      <c r="Q7" s="5">
        <f>IF(OR('[2]Men's Epée'!$A$3=1,'[2]Men's Epée'!$U$3=TRUE),IF(OR(P7&gt;='Men''s Epée'!$A$3,ISNUMBER(P7)=FALSE),0,VLOOKUP(P7,PointTable,Q$3,TRUE)),0)</f>
        <v>605</v>
      </c>
      <c r="R7" s="4">
        <f>VLOOKUP($C7,'[2]Women''s Saber'!$C$4:$U$100,R$1-2,FALSE)</f>
        <v>10</v>
      </c>
      <c r="S7" s="4">
        <f t="shared" si="3"/>
        <v>23</v>
      </c>
      <c r="T7" s="5">
        <f>IF(OR('[2]Men's Epée'!$A$3=1,'[2]Men's Epée'!$V$3=TRUE),IF(OR(S7&gt;='Men''s Epée'!$A$3,ISNUMBER(S7)=FALSE),0,VLOOKUP(S7,PointTable,T$3,TRUE)),0)</f>
        <v>385</v>
      </c>
      <c r="U7" s="4">
        <f>VLOOKUP($C7,'[2]Women''s Saber'!$C$4:$U$100,U$1-2,FALSE)</f>
        <v>23</v>
      </c>
      <c r="V7" s="4">
        <f t="shared" si="4"/>
        <v>7</v>
      </c>
      <c r="W7" s="5">
        <f>IF(OR('[2]Men's Epée'!$A$3=1,'[2]Men's Epée'!$W$3=TRUE),IF(OR(V7&gt;='Men''s Epée'!$A$3,ISNUMBER(V7)=FALSE),0,VLOOKUP(V7,PointTable,W$3,TRUE)),0)</f>
        <v>715</v>
      </c>
      <c r="X7" s="4">
        <f>VLOOKUP($C7,'[2]Women''s Saber'!$C$4:$U$100,X$1-2,FALSE)</f>
        <v>7</v>
      </c>
      <c r="Y7" s="4">
        <f t="shared" si="5"/>
        <v>5</v>
      </c>
      <c r="Z7" s="5">
        <f>IF(OR(Y7&gt;='Men''s Epée'!$A$3,ISNUMBER(Y7)=FALSE),0,VLOOKUP(Y7,PointTable,Z$3,TRUE))</f>
        <v>700</v>
      </c>
      <c r="AA7" s="4">
        <f>VLOOKUP($C7,'[2]Women''s Saber'!$C$4:$U$100,AA$1-2,FALSE)</f>
        <v>5</v>
      </c>
      <c r="AB7" s="52">
        <v>-494.57</v>
      </c>
      <c r="AE7" s="54"/>
      <c r="AG7" s="25">
        <f t="shared" si="6"/>
        <v>510</v>
      </c>
      <c r="AH7" s="25">
        <f t="shared" si="7"/>
        <v>411</v>
      </c>
      <c r="AI7" s="25">
        <f t="shared" si="8"/>
        <v>510</v>
      </c>
      <c r="AJ7" s="25">
        <f t="shared" si="9"/>
        <v>303</v>
      </c>
      <c r="AK7" s="25">
        <f t="shared" si="10"/>
        <v>605</v>
      </c>
      <c r="AL7" s="25">
        <f t="shared" si="11"/>
        <v>385</v>
      </c>
      <c r="AM7" s="25">
        <f t="shared" si="12"/>
        <v>715</v>
      </c>
      <c r="AN7" s="25">
        <f t="shared" si="13"/>
        <v>700</v>
      </c>
      <c r="AO7" s="25">
        <f>IF(OR('[2]Men''s Epée'!$A$3=1,AB7&gt;0),ABS(AB7),0)</f>
        <v>494.57</v>
      </c>
      <c r="AP7" s="25">
        <f>IF(OR('[2]Men''s Epée'!$A$3=1,AC7&gt;0),ABS(AC7),0)</f>
        <v>0</v>
      </c>
      <c r="AQ7" s="25">
        <f>IF(OR('[2]Men''s Epée'!$A$3=1,AD7&gt;0),ABS(AD7),0)</f>
        <v>0</v>
      </c>
      <c r="AR7" s="25">
        <f>IF(OR('[2]Men''s Epée'!$A$3=1,AE7&gt;0),ABS(AE7),0)</f>
        <v>0</v>
      </c>
      <c r="AT7" s="25">
        <f>IF('Men''s Epée'!AG$3=TRUE,I7,0)</f>
        <v>510</v>
      </c>
      <c r="AU7" s="25">
        <f>IF('Men''s Epée'!AH$3=TRUE,K7,0)</f>
        <v>0</v>
      </c>
      <c r="AV7" s="25">
        <f>IF('Men''s Epée'!AI$3=TRUE,M7,0)</f>
        <v>0</v>
      </c>
      <c r="AW7" s="25">
        <f>IF('Men''s Epée'!AJ$3=TRUE,O7,0)</f>
        <v>0</v>
      </c>
      <c r="AX7" s="25">
        <f>IF('[2]Men''s Epée'!$U$3=TRUE,Q7,0)</f>
        <v>0</v>
      </c>
      <c r="AY7" s="25">
        <f>IF('[2]Men''s Epée'!$V$3=TRUE,T7,0)</f>
        <v>0</v>
      </c>
      <c r="AZ7" s="25">
        <f>IF('[2]Men''s Epée'!$W$3=TRUE,W7,0)</f>
        <v>0</v>
      </c>
      <c r="BA7" s="25">
        <f t="shared" si="19"/>
        <v>700</v>
      </c>
      <c r="BB7" s="55">
        <f t="shared" si="14"/>
        <v>0</v>
      </c>
      <c r="BC7" s="55">
        <f t="shared" si="15"/>
        <v>0</v>
      </c>
      <c r="BD7" s="55">
        <f t="shared" si="16"/>
        <v>0</v>
      </c>
      <c r="BE7" s="55">
        <f t="shared" si="17"/>
        <v>0</v>
      </c>
      <c r="BF7" s="25">
        <f t="shared" si="18"/>
        <v>1210</v>
      </c>
    </row>
    <row r="8" spans="1:58" ht="13.5" customHeight="1">
      <c r="A8" s="19" t="str">
        <f t="shared" si="0"/>
        <v>5</v>
      </c>
      <c r="B8" s="19">
        <f t="shared" si="1"/>
      </c>
      <c r="C8" s="37" t="s">
        <v>60</v>
      </c>
      <c r="D8" s="25">
        <v>1982</v>
      </c>
      <c r="E8" s="21">
        <f>ROUND(F8+IF('[2]Men''s Epée'!$A$3=1,G8,0)+LARGE($AG8:$AR8,1)+LARGE($AG8:$AR8,2)+LARGE($AG8:$AR8,3)+LARGE($AG8:$AR8,4),0)</f>
        <v>3354</v>
      </c>
      <c r="F8" s="22"/>
      <c r="G8" s="23">
        <v>1304</v>
      </c>
      <c r="H8" s="23">
        <v>5</v>
      </c>
      <c r="I8" s="24">
        <f>IF(OR('[2]Men''s Epée'!$A$3=1,'Men''s Epée'!$AG$3=TRUE),IF(OR(H8&gt;=33,ISNUMBER(H8)=FALSE),0,VLOOKUP(H8,PointTable,I$3,TRUE)),0)</f>
        <v>420</v>
      </c>
      <c r="J8" s="23">
        <v>7</v>
      </c>
      <c r="K8" s="24">
        <f>IF(OR('[2]Men''s Epée'!$A$3=1,'Men''s Epée'!$AH$3=TRUE),IF(OR(J8&gt;=33,ISNUMBER(J8)=FALSE),0,VLOOKUP(J8,PointTable,K$3,TRUE)),0)</f>
        <v>414</v>
      </c>
      <c r="L8" s="23">
        <v>5</v>
      </c>
      <c r="M8" s="24">
        <f>IF(OR('[2]Men''s Epée'!$A$3=1,'Men''s Epée'!$AI$3=TRUE),IF(OR(L8&gt;=33,ISNUMBER(L8)=FALSE),0,VLOOKUP(L8,PointTable,M$3,TRUE)),0)</f>
        <v>420</v>
      </c>
      <c r="N8" s="23">
        <v>9</v>
      </c>
      <c r="O8" s="24">
        <f>IF(OR('[2]Men''s Epée'!$A$3=1,'Men''s Epée'!$AJ$3=TRUE),IF(OR(N8&gt;=33,ISNUMBER(N8)=FALSE),0,VLOOKUP(N8,PointTable,O$3,TRUE)),0)</f>
        <v>321</v>
      </c>
      <c r="P8" s="4">
        <f t="shared" si="2"/>
        <v>17</v>
      </c>
      <c r="Q8" s="5">
        <f>IF(OR('[2]Men's Epée'!$A$3=1,'[2]Men's Epée'!$U$3=TRUE),IF(OR(P8&gt;='Men''s Epée'!$A$3,ISNUMBER(P8)=FALSE),0,VLOOKUP(P8,PointTable,Q$3,TRUE)),0)</f>
        <v>415</v>
      </c>
      <c r="R8" s="4">
        <f>VLOOKUP($C8,'[2]Women''s Saber'!$C$4:$U$100,R$1-2,FALSE)</f>
        <v>17</v>
      </c>
      <c r="S8" s="4">
        <f t="shared" si="3"/>
        <v>13</v>
      </c>
      <c r="T8" s="5">
        <f>IF(OR('[2]Men's Epée'!$A$3=1,'[2]Men's Epée'!$V$3=TRUE),IF(OR(S8&gt;='Men''s Epée'!$A$3,ISNUMBER(S8)=FALSE),0,VLOOKUP(S8,PointTable,T$3,TRUE)),0)</f>
        <v>525</v>
      </c>
      <c r="U8" s="4">
        <f>VLOOKUP($C8,'[2]Women''s Saber'!$C$4:$U$100,U$1-2,FALSE)</f>
        <v>13</v>
      </c>
      <c r="V8" s="4">
        <f t="shared" si="4"/>
        <v>19</v>
      </c>
      <c r="W8" s="5">
        <f>IF(OR('[2]Men's Epée'!$A$3=1,'[2]Men's Epée'!$W$3=TRUE),IF(OR(V8&gt;='Men''s Epée'!$A$3,ISNUMBER(V8)=FALSE),0,VLOOKUP(V8,PointTable,W$3,TRUE)),0)</f>
        <v>405</v>
      </c>
      <c r="X8" s="4">
        <f>VLOOKUP($C8,'[2]Women''s Saber'!$C$4:$U$100,X$1-2,FALSE)</f>
        <v>19</v>
      </c>
      <c r="Y8" s="4">
        <f t="shared" si="5"/>
        <v>8</v>
      </c>
      <c r="Z8" s="5">
        <f>IF(OR(Y8&gt;='Men''s Epée'!$A$3,ISNUMBER(Y8)=FALSE),0,VLOOKUP(Y8,PointTable,Z$3,TRUE))</f>
        <v>685</v>
      </c>
      <c r="AA8" s="4">
        <f>VLOOKUP($C8,'[2]Women''s Saber'!$C$4:$U$100,AA$1-2,FALSE)</f>
        <v>8</v>
      </c>
      <c r="AB8" s="52"/>
      <c r="AE8" s="54"/>
      <c r="AG8" s="25">
        <f t="shared" si="6"/>
        <v>420</v>
      </c>
      <c r="AH8" s="25">
        <f t="shared" si="7"/>
        <v>414</v>
      </c>
      <c r="AI8" s="25">
        <f t="shared" si="8"/>
        <v>420</v>
      </c>
      <c r="AJ8" s="25">
        <f t="shared" si="9"/>
        <v>321</v>
      </c>
      <c r="AK8" s="25">
        <f t="shared" si="10"/>
        <v>415</v>
      </c>
      <c r="AL8" s="25">
        <f t="shared" si="11"/>
        <v>525</v>
      </c>
      <c r="AM8" s="25">
        <f t="shared" si="12"/>
        <v>405</v>
      </c>
      <c r="AN8" s="25">
        <f t="shared" si="13"/>
        <v>685</v>
      </c>
      <c r="AO8" s="25">
        <f>IF(OR('[2]Men''s Epée'!$A$3=1,AB8&gt;0),ABS(AB8),0)</f>
        <v>0</v>
      </c>
      <c r="AP8" s="25">
        <f>IF(OR('[2]Men''s Epée'!$A$3=1,AC8&gt;0),ABS(AC8),0)</f>
        <v>0</v>
      </c>
      <c r="AQ8" s="25">
        <f>IF(OR('[2]Men''s Epée'!$A$3=1,AD8&gt;0),ABS(AD8),0)</f>
        <v>0</v>
      </c>
      <c r="AR8" s="25">
        <f>IF(OR('[2]Men''s Epée'!$A$3=1,AE8&gt;0),ABS(AE8),0)</f>
        <v>0</v>
      </c>
      <c r="AT8" s="25">
        <f>IF('Men''s Epée'!AG$3=TRUE,I8,0)</f>
        <v>420</v>
      </c>
      <c r="AU8" s="25">
        <f>IF('Men''s Epée'!AH$3=TRUE,K8,0)</f>
        <v>0</v>
      </c>
      <c r="AV8" s="25">
        <f>IF('Men''s Epée'!AI$3=TRUE,M8,0)</f>
        <v>0</v>
      </c>
      <c r="AW8" s="25">
        <f>IF('Men''s Epée'!AJ$3=TRUE,O8,0)</f>
        <v>0</v>
      </c>
      <c r="AX8" s="25">
        <f>IF('[2]Men''s Epée'!$U$3=TRUE,Q8,0)</f>
        <v>0</v>
      </c>
      <c r="AY8" s="25">
        <f>IF('[2]Men''s Epée'!$V$3=TRUE,T8,0)</f>
        <v>0</v>
      </c>
      <c r="AZ8" s="25">
        <f>IF('[2]Men''s Epée'!$W$3=TRUE,W8,0)</f>
        <v>0</v>
      </c>
      <c r="BA8" s="25">
        <f t="shared" si="19"/>
        <v>685</v>
      </c>
      <c r="BB8" s="55">
        <f t="shared" si="14"/>
        <v>0</v>
      </c>
      <c r="BC8" s="55">
        <f t="shared" si="15"/>
        <v>0</v>
      </c>
      <c r="BD8" s="55">
        <f t="shared" si="16"/>
        <v>0</v>
      </c>
      <c r="BE8" s="55">
        <f t="shared" si="17"/>
        <v>0</v>
      </c>
      <c r="BF8" s="25">
        <f t="shared" si="18"/>
        <v>1105</v>
      </c>
    </row>
    <row r="9" spans="1:58" ht="13.5" customHeight="1">
      <c r="A9" s="19" t="str">
        <f t="shared" si="0"/>
        <v>6</v>
      </c>
      <c r="B9" s="19" t="str">
        <f t="shared" si="1"/>
        <v>#</v>
      </c>
      <c r="C9" s="37" t="s">
        <v>112</v>
      </c>
      <c r="D9" s="25">
        <v>1985</v>
      </c>
      <c r="E9" s="21">
        <f>ROUND(F9+IF('[2]Men''s Epée'!$A$3=1,G9,0)+LARGE($AG9:$AR9,1)+LARGE($AG9:$AR9,2)+LARGE($AG9:$AR9,3)+LARGE($AG9:$AR9,4),0)</f>
        <v>2563</v>
      </c>
      <c r="F9" s="22"/>
      <c r="G9" s="23">
        <v>420</v>
      </c>
      <c r="H9" s="23">
        <v>9</v>
      </c>
      <c r="I9" s="24">
        <f>IF(OR('[2]Men''s Epée'!$A$3=1,'Men''s Epée'!$AG$3=TRUE),IF(OR(H9&gt;=33,ISNUMBER(H9)=FALSE),0,VLOOKUP(H9,PointTable,I$3,TRUE)),0)</f>
        <v>321</v>
      </c>
      <c r="J9" s="23">
        <v>14</v>
      </c>
      <c r="K9" s="24">
        <f>IF(OR('[2]Men''s Epée'!$A$3=1,'Men''s Epée'!$AH$3=TRUE),IF(OR(J9&gt;=33,ISNUMBER(J9)=FALSE),0,VLOOKUP(J9,PointTable,K$3,TRUE)),0)</f>
        <v>302</v>
      </c>
      <c r="L9" s="23">
        <v>9</v>
      </c>
      <c r="M9" s="24">
        <f>IF(OR('[2]Men''s Epée'!$A$3=1,'Men''s Epée'!$AI$3=TRUE),IF(OR(L9&gt;=33,ISNUMBER(L9)=FALSE),0,VLOOKUP(L9,PointTable,M$3,TRUE)),0)</f>
        <v>321</v>
      </c>
      <c r="N9" s="23">
        <v>6</v>
      </c>
      <c r="O9" s="24">
        <f>IF(OR('[2]Men''s Epée'!$A$3=1,'Men''s Epée'!$AJ$3=TRUE),IF(OR(N9&gt;=33,ISNUMBER(N9)=FALSE),0,VLOOKUP(N9,PointTable,O$3,TRUE)),0)</f>
        <v>417</v>
      </c>
      <c r="P9" s="4">
        <f t="shared" si="2"/>
        <v>13</v>
      </c>
      <c r="Q9" s="5">
        <f>IF(OR('[2]Men's Epée'!$A$3=1,'[2]Men's Epée'!$U$3=TRUE),IF(OR(P9&gt;='Men''s Epée'!$A$3,ISNUMBER(P9)=FALSE),0,VLOOKUP(P9,PointTable,Q$3,TRUE)),0)</f>
        <v>525</v>
      </c>
      <c r="R9" s="4">
        <f>VLOOKUP($C9,'[2]Women''s Saber'!$C$4:$U$100,R$1-2,FALSE)</f>
        <v>13</v>
      </c>
      <c r="S9" s="4">
        <f t="shared" si="3"/>
        <v>8</v>
      </c>
      <c r="T9" s="5">
        <f>IF(OR('[2]Men's Epée'!$A$3=1,'[2]Men's Epée'!$V$3=TRUE),IF(OR(S9&gt;='Men''s Epée'!$A$3,ISNUMBER(S9)=FALSE),0,VLOOKUP(S9,PointTable,T$3,TRUE)),0)</f>
        <v>695</v>
      </c>
      <c r="U9" s="4">
        <f>VLOOKUP($C9,'[2]Women''s Saber'!$C$4:$U$100,U$1-2,FALSE)</f>
        <v>8</v>
      </c>
      <c r="V9" s="4" t="str">
        <f t="shared" si="4"/>
        <v>np</v>
      </c>
      <c r="W9" s="5">
        <f>IF(OR('[2]Men's Epée'!$A$3=1,'[2]Men's Epée'!$W$3=TRUE),IF(OR(V9&gt;='Men''s Epée'!$A$3,ISNUMBER(V9)=FALSE),0,VLOOKUP(V9,PointTable,W$3,TRUE)),0)</f>
        <v>0</v>
      </c>
      <c r="X9" s="4" t="str">
        <f>VLOOKUP($C9,'[2]Women''s Saber'!$C$4:$U$100,X$1-2,FALSE)</f>
        <v>np</v>
      </c>
      <c r="Y9" s="4">
        <f t="shared" si="5"/>
        <v>13</v>
      </c>
      <c r="Z9" s="5">
        <f>IF(OR(Y9&gt;='Men''s Epée'!$A$3,ISNUMBER(Y9)=FALSE),0,VLOOKUP(Y9,PointTable,Z$3,TRUE))</f>
        <v>506</v>
      </c>
      <c r="AA9" s="4">
        <f>VLOOKUP($C9,'[2]Women''s Saber'!$C$4:$U$100,AA$1-2,FALSE)</f>
        <v>13</v>
      </c>
      <c r="AB9" s="52">
        <v>-375.44</v>
      </c>
      <c r="AE9" s="54"/>
      <c r="AG9" s="25">
        <f t="shared" si="6"/>
        <v>321</v>
      </c>
      <c r="AH9" s="25">
        <f t="shared" si="7"/>
        <v>302</v>
      </c>
      <c r="AI9" s="25">
        <f t="shared" si="8"/>
        <v>321</v>
      </c>
      <c r="AJ9" s="25">
        <f t="shared" si="9"/>
        <v>417</v>
      </c>
      <c r="AK9" s="25">
        <f t="shared" si="10"/>
        <v>525</v>
      </c>
      <c r="AL9" s="25">
        <f t="shared" si="11"/>
        <v>695</v>
      </c>
      <c r="AM9" s="25">
        <f t="shared" si="12"/>
        <v>0</v>
      </c>
      <c r="AN9" s="25">
        <f t="shared" si="13"/>
        <v>506</v>
      </c>
      <c r="AO9" s="25">
        <f>IF(OR('[2]Men''s Epée'!$A$3=1,AB9&gt;0),ABS(AB9),0)</f>
        <v>375.44</v>
      </c>
      <c r="AP9" s="25">
        <f>IF(OR('[2]Men''s Epée'!$A$3=1,AC9&gt;0),ABS(AC9),0)</f>
        <v>0</v>
      </c>
      <c r="AQ9" s="25">
        <f>IF(OR('[2]Men''s Epée'!$A$3=1,AD9&gt;0),ABS(AD9),0)</f>
        <v>0</v>
      </c>
      <c r="AR9" s="25">
        <f>IF(OR('[2]Men''s Epée'!$A$3=1,AE9&gt;0),ABS(AE9),0)</f>
        <v>0</v>
      </c>
      <c r="AT9" s="25">
        <f>IF('Men''s Epée'!AG$3=TRUE,I9,0)</f>
        <v>321</v>
      </c>
      <c r="AU9" s="25">
        <f>IF('Men''s Epée'!AH$3=TRUE,K9,0)</f>
        <v>0</v>
      </c>
      <c r="AV9" s="25">
        <f>IF('Men''s Epée'!AI$3=TRUE,M9,0)</f>
        <v>0</v>
      </c>
      <c r="AW9" s="25">
        <f>IF('Men''s Epée'!AJ$3=TRUE,O9,0)</f>
        <v>0</v>
      </c>
      <c r="AX9" s="25">
        <f>IF('[2]Men''s Epée'!$U$3=TRUE,Q9,0)</f>
        <v>0</v>
      </c>
      <c r="AY9" s="25">
        <f>IF('[2]Men''s Epée'!$V$3=TRUE,T9,0)</f>
        <v>0</v>
      </c>
      <c r="AZ9" s="25">
        <f>IF('[2]Men''s Epée'!$W$3=TRUE,W9,0)</f>
        <v>0</v>
      </c>
      <c r="BA9" s="25">
        <f t="shared" si="19"/>
        <v>506</v>
      </c>
      <c r="BB9" s="55">
        <f t="shared" si="14"/>
        <v>0</v>
      </c>
      <c r="BC9" s="55">
        <f t="shared" si="15"/>
        <v>0</v>
      </c>
      <c r="BD9" s="55">
        <f t="shared" si="16"/>
        <v>0</v>
      </c>
      <c r="BE9" s="55">
        <f t="shared" si="17"/>
        <v>0</v>
      </c>
      <c r="BF9" s="25">
        <f t="shared" si="18"/>
        <v>827</v>
      </c>
    </row>
    <row r="10" spans="1:58" ht="13.5" customHeight="1">
      <c r="A10" s="19" t="str">
        <f t="shared" si="0"/>
        <v>7</v>
      </c>
      <c r="B10" s="19">
        <f t="shared" si="1"/>
      </c>
      <c r="C10" s="37" t="s">
        <v>53</v>
      </c>
      <c r="D10" s="25">
        <v>1983</v>
      </c>
      <c r="E10" s="21">
        <f>ROUND(F10+IF('[2]Men''s Epée'!$A$3=1,G10,0)+LARGE($AG10:$AR10,1)+LARGE($AG10:$AR10,2)+LARGE($AG10:$AR10,3)+LARGE($AG10:$AR10,4),0)</f>
        <v>2261</v>
      </c>
      <c r="F10" s="22"/>
      <c r="G10" s="23"/>
      <c r="H10" s="23">
        <v>8</v>
      </c>
      <c r="I10" s="24">
        <f>IF(OR('[2]Men''s Epée'!$A$3=1,'Men''s Epée'!$AG$3=TRUE),IF(OR(H10&gt;=33,ISNUMBER(H10)=FALSE),0,VLOOKUP(H10,PointTable,I$3,TRUE)),0)</f>
        <v>411</v>
      </c>
      <c r="J10" s="23">
        <v>5</v>
      </c>
      <c r="K10" s="24">
        <f>IF(OR('[2]Men''s Epée'!$A$3=1,'Men''s Epée'!$AH$3=TRUE),IF(OR(J10&gt;=33,ISNUMBER(J10)=FALSE),0,VLOOKUP(J10,PointTable,K$3,TRUE)),0)</f>
        <v>420</v>
      </c>
      <c r="L10" s="23" t="s">
        <v>8</v>
      </c>
      <c r="M10" s="24">
        <f>IF(OR('[2]Men''s Epée'!$A$3=1,'Men''s Epée'!$AI$3=TRUE),IF(OR(L10&gt;=33,ISNUMBER(L10)=FALSE),0,VLOOKUP(L10,PointTable,M$3,TRUE)),0)</f>
        <v>0</v>
      </c>
      <c r="N10" s="23">
        <v>3</v>
      </c>
      <c r="O10" s="24">
        <f>IF(OR('[2]Men''s Epée'!$A$3=1,'Men''s Epée'!$AJ$3=TRUE),IF(OR(N10&gt;=33,ISNUMBER(N10)=FALSE),0,VLOOKUP(N10,PointTable,O$3,TRUE)),0)</f>
        <v>510</v>
      </c>
      <c r="P10" s="4">
        <f t="shared" si="2"/>
        <v>48</v>
      </c>
      <c r="Q10" s="5">
        <f>IF(OR('[2]Men's Epée'!$A$3=1,'[2]Men's Epée'!$U$3=TRUE),IF(OR(P10&gt;='Men''s Epée'!$A$3,ISNUMBER(P10)=FALSE),0,VLOOKUP(P10,PointTable,Q$3,TRUE)),0)</f>
        <v>200</v>
      </c>
      <c r="R10" s="4">
        <f>VLOOKUP($C10,'[2]Women''s Saber'!$C$4:$U$100,R$1-2,FALSE)</f>
        <v>48</v>
      </c>
      <c r="S10" s="4" t="str">
        <f t="shared" si="3"/>
        <v>np</v>
      </c>
      <c r="T10" s="5">
        <f>IF(OR('[2]Men's Epée'!$A$3=1,'[2]Men's Epée'!$V$3=TRUE),IF(OR(S10&gt;='Men''s Epée'!$A$3,ISNUMBER(S10)=FALSE),0,VLOOKUP(S10,PointTable,T$3,TRUE)),0)</f>
        <v>0</v>
      </c>
      <c r="U10" s="4" t="str">
        <f>VLOOKUP($C10,'[2]Women''s Saber'!$C$4:$U$100,U$1-2,FALSE)</f>
        <v>np</v>
      </c>
      <c r="V10" s="4" t="str">
        <f t="shared" si="4"/>
        <v>np</v>
      </c>
      <c r="W10" s="5">
        <f>IF(OR('[2]Men's Epée'!$A$3=1,'[2]Men's Epée'!$W$3=TRUE),IF(OR(V10&gt;='Men''s Epée'!$A$3,ISNUMBER(V10)=FALSE),0,VLOOKUP(V10,PointTable,W$3,TRUE)),0)</f>
        <v>0</v>
      </c>
      <c r="X10" s="4" t="str">
        <f>VLOOKUP($C10,'[2]Women''s Saber'!$C$4:$U$100,X$1-2,FALSE)</f>
        <v>np</v>
      </c>
      <c r="Y10" s="4">
        <f t="shared" si="5"/>
        <v>2</v>
      </c>
      <c r="Z10" s="5">
        <f>IF(OR(Y10&gt;='Men''s Epée'!$A$3,ISNUMBER(Y10)=FALSE),0,VLOOKUP(Y10,PointTable,Z$3,TRUE))</f>
        <v>920</v>
      </c>
      <c r="AA10" s="4">
        <f>VLOOKUP($C10,'[2]Women''s Saber'!$C$4:$U$100,AA$1-2,FALSE)</f>
        <v>2</v>
      </c>
      <c r="AB10" s="52"/>
      <c r="AE10" s="54"/>
      <c r="AG10" s="25">
        <f t="shared" si="6"/>
        <v>411</v>
      </c>
      <c r="AH10" s="25">
        <f t="shared" si="7"/>
        <v>420</v>
      </c>
      <c r="AI10" s="25">
        <f t="shared" si="8"/>
        <v>0</v>
      </c>
      <c r="AJ10" s="25">
        <f t="shared" si="9"/>
        <v>510</v>
      </c>
      <c r="AK10" s="25">
        <f t="shared" si="10"/>
        <v>200</v>
      </c>
      <c r="AL10" s="25">
        <f t="shared" si="11"/>
        <v>0</v>
      </c>
      <c r="AM10" s="25">
        <f t="shared" si="12"/>
        <v>0</v>
      </c>
      <c r="AN10" s="25">
        <f t="shared" si="13"/>
        <v>920</v>
      </c>
      <c r="AO10" s="25">
        <f>IF(OR('[2]Men''s Epée'!$A$3=1,AB10&gt;0),ABS(AB10),0)</f>
        <v>0</v>
      </c>
      <c r="AP10" s="25">
        <f>IF(OR('[2]Men''s Epée'!$A$3=1,AC10&gt;0),ABS(AC10),0)</f>
        <v>0</v>
      </c>
      <c r="AQ10" s="25">
        <f>IF(OR('[2]Men''s Epée'!$A$3=1,AD10&gt;0),ABS(AD10),0)</f>
        <v>0</v>
      </c>
      <c r="AR10" s="25">
        <f>IF(OR('[2]Men''s Epée'!$A$3=1,AE10&gt;0),ABS(AE10),0)</f>
        <v>0</v>
      </c>
      <c r="AT10" s="25">
        <f>IF('Men''s Epée'!AG$3=TRUE,I10,0)</f>
        <v>411</v>
      </c>
      <c r="AU10" s="25">
        <f>IF('Men''s Epée'!AH$3=TRUE,K10,0)</f>
        <v>0</v>
      </c>
      <c r="AV10" s="25">
        <f>IF('Men''s Epée'!AI$3=TRUE,M10,0)</f>
        <v>0</v>
      </c>
      <c r="AW10" s="25">
        <f>IF('Men''s Epée'!AJ$3=TRUE,O10,0)</f>
        <v>0</v>
      </c>
      <c r="AX10" s="25">
        <f>IF('[2]Men''s Epée'!$U$3=TRUE,Q10,0)</f>
        <v>0</v>
      </c>
      <c r="AY10" s="25">
        <f>IF('[2]Men''s Epée'!$V$3=TRUE,T10,0)</f>
        <v>0</v>
      </c>
      <c r="AZ10" s="25">
        <f>IF('[2]Men''s Epée'!$W$3=TRUE,W10,0)</f>
        <v>0</v>
      </c>
      <c r="BA10" s="25">
        <f t="shared" si="19"/>
        <v>920</v>
      </c>
      <c r="BB10" s="55">
        <f t="shared" si="14"/>
        <v>0</v>
      </c>
      <c r="BC10" s="55">
        <f t="shared" si="15"/>
        <v>0</v>
      </c>
      <c r="BD10" s="55">
        <f t="shared" si="16"/>
        <v>0</v>
      </c>
      <c r="BE10" s="55">
        <f t="shared" si="17"/>
        <v>0</v>
      </c>
      <c r="BF10" s="25">
        <f t="shared" si="18"/>
        <v>1331</v>
      </c>
    </row>
    <row r="11" spans="1:58" ht="13.5" customHeight="1">
      <c r="A11" s="19" t="str">
        <f t="shared" si="0"/>
        <v>8</v>
      </c>
      <c r="B11" s="19" t="str">
        <f t="shared" si="1"/>
        <v>#</v>
      </c>
      <c r="C11" s="37" t="s">
        <v>243</v>
      </c>
      <c r="D11" s="25">
        <v>1985</v>
      </c>
      <c r="E11" s="21">
        <f>ROUND(F11+IF('[2]Men''s Epée'!$A$3=1,G11,0)+LARGE($AG11:$AR11,1)+LARGE($AG11:$AR11,2)+LARGE($AG11:$AR11,3)+LARGE($AG11:$AR11,4),0)</f>
        <v>2156</v>
      </c>
      <c r="F11" s="22"/>
      <c r="G11" s="23"/>
      <c r="H11" s="23">
        <v>7</v>
      </c>
      <c r="I11" s="24">
        <f>IF(OR('[2]Men''s Epée'!$A$3=1,'Men''s Epée'!$AG$3=TRUE),IF(OR(H11&gt;=33,ISNUMBER(H11)=FALSE),0,VLOOKUP(H11,PointTable,I$3,TRUE)),0)</f>
        <v>414</v>
      </c>
      <c r="J11" s="23" t="s">
        <v>8</v>
      </c>
      <c r="K11" s="24">
        <f>IF(OR('[2]Men''s Epée'!$A$3=1,'Men''s Epée'!$AH$3=TRUE),IF(OR(J11&gt;=33,ISNUMBER(J11)=FALSE),0,VLOOKUP(J11,PointTable,K$3,TRUE)),0)</f>
        <v>0</v>
      </c>
      <c r="L11" s="23">
        <v>14</v>
      </c>
      <c r="M11" s="24">
        <f>IF(OR('[2]Men''s Epée'!$A$3=1,'Men''s Epée'!$AI$3=TRUE),IF(OR(L11&gt;=33,ISNUMBER(L11)=FALSE),0,VLOOKUP(L11,PointTable,M$3,TRUE)),0)</f>
        <v>302</v>
      </c>
      <c r="N11" s="23">
        <v>19</v>
      </c>
      <c r="O11" s="24">
        <f>IF(OR('[2]Men''s Epée'!$A$3=1,'Men''s Epée'!$AJ$3=TRUE),IF(OR(N11&gt;=33,ISNUMBER(N11)=FALSE),0,VLOOKUP(N11,PointTable,O$3,TRUE)),0)</f>
        <v>208</v>
      </c>
      <c r="P11" s="4" t="str">
        <f t="shared" si="2"/>
        <v>np</v>
      </c>
      <c r="Q11" s="5">
        <f>IF(OR('[2]Men's Epée'!$A$3=1,'[2]Men's Epée'!$U$3=TRUE),IF(OR(P11&gt;='Men''s Epée'!$A$3,ISNUMBER(P11)=FALSE),0,VLOOKUP(P11,PointTable,Q$3,TRUE)),0)</f>
        <v>0</v>
      </c>
      <c r="R11" s="4" t="str">
        <f>VLOOKUP($C11,'[2]Women''s Saber'!$C$4:$U$100,R$1-2,FALSE)</f>
        <v>np</v>
      </c>
      <c r="S11" s="4">
        <f t="shared" si="3"/>
        <v>30</v>
      </c>
      <c r="T11" s="5">
        <f>IF(OR('[2]Men's Epée'!$A$3=1,'[2]Men's Epée'!$V$3=TRUE),IF(OR(S11&gt;='Men''s Epée'!$A$3,ISNUMBER(S11)=FALSE),0,VLOOKUP(S11,PointTable,T$3,TRUE)),0)</f>
        <v>290</v>
      </c>
      <c r="U11" s="4">
        <f>VLOOKUP($C11,'[2]Women''s Saber'!$C$4:$U$100,U$1-2,FALSE)</f>
        <v>30</v>
      </c>
      <c r="V11" s="4">
        <f t="shared" si="4"/>
        <v>11</v>
      </c>
      <c r="W11" s="5">
        <f>IF(OR('[2]Men's Epée'!$A$3=1,'[2]Men's Epée'!$W$3=TRUE),IF(OR(V11&gt;='Men''s Epée'!$A$3,ISNUMBER(V11)=FALSE),0,VLOOKUP(V11,PointTable,W$3,TRUE)),0)</f>
        <v>590</v>
      </c>
      <c r="X11" s="4">
        <f>VLOOKUP($C11,'[2]Women''s Saber'!$C$4:$U$100,X$1-2,FALSE)</f>
        <v>11</v>
      </c>
      <c r="Y11" s="4">
        <f t="shared" si="5"/>
        <v>3</v>
      </c>
      <c r="Z11" s="5">
        <f>IF(OR(Y11&gt;='Men''s Epée'!$A$3,ISNUMBER(Y11)=FALSE),0,VLOOKUP(Y11,PointTable,Z$3,TRUE))</f>
        <v>850</v>
      </c>
      <c r="AA11" s="4">
        <f>VLOOKUP($C11,'[2]Women''s Saber'!$C$4:$U$100,AA$1-2,FALSE)</f>
        <v>3</v>
      </c>
      <c r="AB11" s="52"/>
      <c r="AE11" s="54"/>
      <c r="AG11" s="25">
        <f t="shared" si="6"/>
        <v>414</v>
      </c>
      <c r="AH11" s="25">
        <f t="shared" si="7"/>
        <v>0</v>
      </c>
      <c r="AI11" s="25">
        <f t="shared" si="8"/>
        <v>302</v>
      </c>
      <c r="AJ11" s="25">
        <f t="shared" si="9"/>
        <v>208</v>
      </c>
      <c r="AK11" s="25">
        <f t="shared" si="10"/>
        <v>0</v>
      </c>
      <c r="AL11" s="25">
        <f t="shared" si="11"/>
        <v>290</v>
      </c>
      <c r="AM11" s="25">
        <f t="shared" si="12"/>
        <v>590</v>
      </c>
      <c r="AN11" s="25">
        <f t="shared" si="13"/>
        <v>850</v>
      </c>
      <c r="AO11" s="25">
        <f>IF(OR('[2]Men''s Epée'!$A$3=1,AB11&gt;0),ABS(AB11),0)</f>
        <v>0</v>
      </c>
      <c r="AP11" s="25">
        <f>IF(OR('[2]Men''s Epée'!$A$3=1,AC11&gt;0),ABS(AC11),0)</f>
        <v>0</v>
      </c>
      <c r="AQ11" s="25">
        <f>IF(OR('[2]Men''s Epée'!$A$3=1,AD11&gt;0),ABS(AD11),0)</f>
        <v>0</v>
      </c>
      <c r="AR11" s="25">
        <f>IF(OR('[2]Men''s Epée'!$A$3=1,AE11&gt;0),ABS(AE11),0)</f>
        <v>0</v>
      </c>
      <c r="AT11" s="25">
        <f>IF('Men''s Epée'!AG$3=TRUE,I11,0)</f>
        <v>414</v>
      </c>
      <c r="AU11" s="25">
        <f>IF('Men''s Epée'!AH$3=TRUE,K11,0)</f>
        <v>0</v>
      </c>
      <c r="AV11" s="25">
        <f>IF('Men''s Epée'!AI$3=TRUE,M11,0)</f>
        <v>0</v>
      </c>
      <c r="AW11" s="25">
        <f>IF('Men''s Epée'!AJ$3=TRUE,O11,0)</f>
        <v>0</v>
      </c>
      <c r="AX11" s="25">
        <f>IF('[2]Men''s Epée'!$U$3=TRUE,Q11,0)</f>
        <v>0</v>
      </c>
      <c r="AY11" s="25">
        <f>IF('[2]Men''s Epée'!$V$3=TRUE,T11,0)</f>
        <v>0</v>
      </c>
      <c r="AZ11" s="25">
        <f>IF('[2]Men''s Epée'!$W$3=TRUE,W11,0)</f>
        <v>0</v>
      </c>
      <c r="BA11" s="25">
        <f t="shared" si="19"/>
        <v>850</v>
      </c>
      <c r="BB11" s="55">
        <f t="shared" si="14"/>
        <v>0</v>
      </c>
      <c r="BC11" s="55">
        <f t="shared" si="15"/>
        <v>0</v>
      </c>
      <c r="BD11" s="55">
        <f t="shared" si="16"/>
        <v>0</v>
      </c>
      <c r="BE11" s="55">
        <f t="shared" si="17"/>
        <v>0</v>
      </c>
      <c r="BF11" s="25">
        <f t="shared" si="18"/>
        <v>1264</v>
      </c>
    </row>
    <row r="12" spans="1:58" ht="13.5" customHeight="1">
      <c r="A12" s="19" t="str">
        <f t="shared" si="0"/>
        <v>9</v>
      </c>
      <c r="B12" s="19" t="str">
        <f t="shared" si="1"/>
        <v>#</v>
      </c>
      <c r="C12" s="37" t="s">
        <v>171</v>
      </c>
      <c r="D12" s="25">
        <v>1987</v>
      </c>
      <c r="E12" s="21">
        <f>ROUND(F12+IF('[2]Men''s Epée'!$A$3=1,G12,0)+LARGE($AG12:$AR12,1)+LARGE($AG12:$AR12,2)+LARGE($AG12:$AR12,3)+LARGE($AG12:$AR12,4),0)</f>
        <v>2121</v>
      </c>
      <c r="F12" s="22"/>
      <c r="G12" s="23"/>
      <c r="H12" s="23">
        <v>6</v>
      </c>
      <c r="I12" s="24">
        <f>IF(OR('[2]Men''s Epée'!$A$3=1,'Men''s Epée'!$AG$3=TRUE),IF(OR(H12&gt;=33,ISNUMBER(H12)=FALSE),0,VLOOKUP(H12,PointTable,I$3,TRUE)),0)</f>
        <v>417</v>
      </c>
      <c r="J12" s="23">
        <v>9</v>
      </c>
      <c r="K12" s="24">
        <f>IF(OR('[2]Men''s Epée'!$A$3=1,'Men''s Epée'!$AH$3=TRUE),IF(OR(J12&gt;=33,ISNUMBER(J12)=FALSE),0,VLOOKUP(J12,PointTable,K$3,TRUE)),0)</f>
        <v>321</v>
      </c>
      <c r="L12" s="23">
        <v>8</v>
      </c>
      <c r="M12" s="24">
        <f>IF(OR('[2]Men''s Epée'!$A$3=1,'Men''s Epée'!$AI$3=TRUE),IF(OR(L12&gt;=33,ISNUMBER(L12)=FALSE),0,VLOOKUP(L12,PointTable,M$3,TRUE)),0)</f>
        <v>411</v>
      </c>
      <c r="N12" s="23">
        <v>14</v>
      </c>
      <c r="O12" s="24">
        <f>IF(OR('[2]Men''s Epée'!$A$3=1,'Men''s Epée'!$AJ$3=TRUE),IF(OR(N12&gt;=33,ISNUMBER(N12)=FALSE),0,VLOOKUP(N12,PointTable,O$3,TRUE)),0)</f>
        <v>302</v>
      </c>
      <c r="P12" s="4">
        <f t="shared" si="2"/>
        <v>16</v>
      </c>
      <c r="Q12" s="5">
        <f>IF(OR('[2]Men's Epée'!$A$3=1,'[2]Men's Epée'!$U$3=TRUE),IF(OR(P12&gt;='Men''s Epée'!$A$3,ISNUMBER(P12)=FALSE),0,VLOOKUP(P12,PointTable,Q$3,TRUE)),0)</f>
        <v>480</v>
      </c>
      <c r="R12" s="4">
        <f>VLOOKUP($C12,'[2]Women''s Saber'!$C$4:$U$100,R$1-2,FALSE)</f>
        <v>16</v>
      </c>
      <c r="S12" s="4">
        <f t="shared" si="3"/>
        <v>26</v>
      </c>
      <c r="T12" s="5">
        <f>IF(OR('[2]Men's Epée'!$A$3=1,'[2]Men's Epée'!$V$3=TRUE),IF(OR(S12&gt;='Men''s Epée'!$A$3,ISNUMBER(S12)=FALSE),0,VLOOKUP(S12,PointTable,T$3,TRUE)),0)</f>
        <v>310</v>
      </c>
      <c r="U12" s="4">
        <f>VLOOKUP($C12,'[2]Women''s Saber'!$C$4:$U$100,U$1-2,FALSE)</f>
        <v>26</v>
      </c>
      <c r="V12" s="4">
        <f t="shared" si="4"/>
        <v>8</v>
      </c>
      <c r="W12" s="5">
        <f>IF(OR('[2]Men's Epée'!$A$3=1,'[2]Men's Epée'!$W$3=TRUE),IF(OR(V12&gt;='Men''s Epée'!$A$3,ISNUMBER(V12)=FALSE),0,VLOOKUP(V12,PointTable,W$3,TRUE)),0)</f>
        <v>695</v>
      </c>
      <c r="X12" s="4">
        <f>VLOOKUP($C12,'[2]Women''s Saber'!$C$4:$U$100,X$1-2,FALSE)</f>
        <v>8</v>
      </c>
      <c r="Y12" s="4">
        <f t="shared" si="5"/>
        <v>12</v>
      </c>
      <c r="Z12" s="5">
        <f>IF(OR(Y12&gt;='Men''s Epée'!$A$3,ISNUMBER(Y12)=FALSE),0,VLOOKUP(Y12,PointTable,Z$3,TRUE))</f>
        <v>529</v>
      </c>
      <c r="AA12" s="4">
        <f>VLOOKUP($C12,'[2]Women''s Saber'!$C$4:$U$100,AA$1-2,FALSE)</f>
        <v>12</v>
      </c>
      <c r="AB12" s="52">
        <v>-364.61</v>
      </c>
      <c r="AE12" s="54"/>
      <c r="AG12" s="25">
        <f t="shared" si="6"/>
        <v>417</v>
      </c>
      <c r="AH12" s="25">
        <f t="shared" si="7"/>
        <v>321</v>
      </c>
      <c r="AI12" s="25">
        <f t="shared" si="8"/>
        <v>411</v>
      </c>
      <c r="AJ12" s="25">
        <f t="shared" si="9"/>
        <v>302</v>
      </c>
      <c r="AK12" s="25">
        <f t="shared" si="10"/>
        <v>480</v>
      </c>
      <c r="AL12" s="25">
        <f t="shared" si="11"/>
        <v>310</v>
      </c>
      <c r="AM12" s="25">
        <f t="shared" si="12"/>
        <v>695</v>
      </c>
      <c r="AN12" s="25">
        <f t="shared" si="13"/>
        <v>529</v>
      </c>
      <c r="AO12" s="25">
        <f>IF(OR('[2]Men''s Epée'!$A$3=1,AB12&gt;0),ABS(AB12),0)</f>
        <v>364.61</v>
      </c>
      <c r="AP12" s="25">
        <f>IF(OR('[2]Men''s Epée'!$A$3=1,AC12&gt;0),ABS(AC12),0)</f>
        <v>0</v>
      </c>
      <c r="AQ12" s="25">
        <f>IF(OR('[2]Men''s Epée'!$A$3=1,AD12&gt;0),ABS(AD12),0)</f>
        <v>0</v>
      </c>
      <c r="AR12" s="25">
        <f>IF(OR('[2]Men''s Epée'!$A$3=1,AE12&gt;0),ABS(AE12),0)</f>
        <v>0</v>
      </c>
      <c r="AT12" s="25">
        <f>IF('Men''s Epée'!AG$3=TRUE,I12,0)</f>
        <v>417</v>
      </c>
      <c r="AU12" s="25">
        <f>IF('Men''s Epée'!AH$3=TRUE,K12,0)</f>
        <v>0</v>
      </c>
      <c r="AV12" s="25">
        <f>IF('Men''s Epée'!AI$3=TRUE,M12,0)</f>
        <v>0</v>
      </c>
      <c r="AW12" s="25">
        <f>IF('Men''s Epée'!AJ$3=TRUE,O12,0)</f>
        <v>0</v>
      </c>
      <c r="AX12" s="25">
        <f>IF('[2]Men''s Epée'!$U$3=TRUE,Q12,0)</f>
        <v>0</v>
      </c>
      <c r="AY12" s="25">
        <f>IF('[2]Men''s Epée'!$V$3=TRUE,T12,0)</f>
        <v>0</v>
      </c>
      <c r="AZ12" s="25">
        <f>IF('[2]Men''s Epée'!$W$3=TRUE,W12,0)</f>
        <v>0</v>
      </c>
      <c r="BA12" s="25">
        <f t="shared" si="19"/>
        <v>529</v>
      </c>
      <c r="BB12" s="55">
        <f t="shared" si="14"/>
        <v>0</v>
      </c>
      <c r="BC12" s="55">
        <f t="shared" si="15"/>
        <v>0</v>
      </c>
      <c r="BD12" s="55">
        <f t="shared" si="16"/>
        <v>0</v>
      </c>
      <c r="BE12" s="55">
        <f t="shared" si="17"/>
        <v>0</v>
      </c>
      <c r="BF12" s="25">
        <f t="shared" si="18"/>
        <v>946</v>
      </c>
    </row>
    <row r="13" spans="1:58" ht="13.5" customHeight="1">
      <c r="A13" s="19" t="str">
        <f t="shared" si="0"/>
        <v>10</v>
      </c>
      <c r="B13" s="19">
        <f t="shared" si="1"/>
      </c>
      <c r="C13" s="35" t="s">
        <v>305</v>
      </c>
      <c r="D13" s="20">
        <v>1982</v>
      </c>
      <c r="E13" s="21">
        <f>ROUND(F13+IF('[2]Men''s Epée'!$A$3=1,G13,0)+LARGE($AG13:$AR13,1)+LARGE($AG13:$AR13,2)+LARGE($AG13:$AR13,3)+LARGE($AG13:$AR13,4),0)</f>
        <v>2034</v>
      </c>
      <c r="F13" s="22"/>
      <c r="G13" s="23"/>
      <c r="H13" s="23">
        <v>10</v>
      </c>
      <c r="I13" s="24">
        <f>IF(OR('[2]Men''s Epée'!$A$3=1,'Men''s Epée'!$AG$3=TRUE),IF(OR(H13&gt;=33,ISNUMBER(H13)=FALSE),0,VLOOKUP(H13,PointTable,I$3,TRUE)),0)</f>
        <v>320</v>
      </c>
      <c r="J13" s="23">
        <v>3</v>
      </c>
      <c r="K13" s="24">
        <f>IF(OR('[2]Men''s Epée'!$A$3=1,'Men''s Epée'!$AH$3=TRUE),IF(OR(J13&gt;=33,ISNUMBER(J13)=FALSE),0,VLOOKUP(J13,PointTable,K$3,TRUE)),0)</f>
        <v>510</v>
      </c>
      <c r="L13" s="23">
        <v>11</v>
      </c>
      <c r="M13" s="24">
        <f>IF(OR('[2]Men''s Epée'!$A$3=1,'Men''s Epée'!$AI$3=TRUE),IF(OR(L13&gt;=33,ISNUMBER(L13)=FALSE),0,VLOOKUP(L13,PointTable,M$3,TRUE)),0)</f>
        <v>319</v>
      </c>
      <c r="N13" s="23">
        <v>7</v>
      </c>
      <c r="O13" s="24">
        <f>IF(OR('[2]Men''s Epée'!$A$3=1,'Men''s Epée'!$AJ$3=TRUE),IF(OR(N13&gt;=33,ISNUMBER(N13)=FALSE),0,VLOOKUP(N13,PointTable,O$3,TRUE)),0)</f>
        <v>414</v>
      </c>
      <c r="P13" s="4">
        <f t="shared" si="2"/>
        <v>21</v>
      </c>
      <c r="Q13" s="5">
        <f>IF(OR('[2]Men's Epée'!$A$3=1,'[2]Men's Epée'!$U$3=TRUE),IF(OR(P13&gt;='Men''s Epée'!$A$3,ISNUMBER(P13)=FALSE),0,VLOOKUP(P13,PointTable,Q$3,TRUE)),0)</f>
        <v>395</v>
      </c>
      <c r="R13" s="4">
        <f>VLOOKUP($C13,'[2]Women''s Saber'!$C$4:$U$100,R$1-2,FALSE)</f>
        <v>21</v>
      </c>
      <c r="S13" s="4">
        <f t="shared" si="3"/>
        <v>7</v>
      </c>
      <c r="T13" s="5">
        <f>IF(OR('[2]Men's Epée'!$A$3=1,'[2]Men's Epée'!$V$3=TRUE),IF(OR(S13&gt;='Men''s Epée'!$A$3,ISNUMBER(S13)=FALSE),0,VLOOKUP(S13,PointTable,T$3,TRUE)),0)</f>
        <v>715</v>
      </c>
      <c r="U13" s="4">
        <f>VLOOKUP($C13,'[2]Women''s Saber'!$C$4:$U$100,U$1-2,FALSE)</f>
        <v>7</v>
      </c>
      <c r="V13" s="4" t="str">
        <f t="shared" si="4"/>
        <v>np</v>
      </c>
      <c r="W13" s="5">
        <f>IF(OR('[2]Men's Epée'!$A$3=1,'[2]Men's Epée'!$W$3=TRUE),IF(OR(V13&gt;='Men''s Epée'!$A$3,ISNUMBER(V13)=FALSE),0,VLOOKUP(V13,PointTable,W$3,TRUE)),0)</f>
        <v>0</v>
      </c>
      <c r="X13" s="4" t="str">
        <f>VLOOKUP($C13,'[2]Women''s Saber'!$C$4:$U$100,X$1-2,FALSE)</f>
        <v>np</v>
      </c>
      <c r="Y13" s="4" t="str">
        <f t="shared" si="5"/>
        <v>np</v>
      </c>
      <c r="Z13" s="5">
        <f>IF(OR(Y13&gt;='Men''s Epée'!$A$3,ISNUMBER(Y13)=FALSE),0,VLOOKUP(Y13,PointTable,Z$3,TRUE))</f>
        <v>0</v>
      </c>
      <c r="AA13" s="4" t="str">
        <f>VLOOKUP($C13,'[2]Women''s Saber'!$C$4:$U$100,AA$1-2,FALSE)</f>
        <v>np</v>
      </c>
      <c r="AB13" s="52"/>
      <c r="AE13" s="54"/>
      <c r="AG13" s="25">
        <f t="shared" si="6"/>
        <v>320</v>
      </c>
      <c r="AH13" s="25">
        <f t="shared" si="7"/>
        <v>510</v>
      </c>
      <c r="AI13" s="25">
        <f t="shared" si="8"/>
        <v>319</v>
      </c>
      <c r="AJ13" s="25">
        <f t="shared" si="9"/>
        <v>414</v>
      </c>
      <c r="AK13" s="25">
        <f t="shared" si="10"/>
        <v>395</v>
      </c>
      <c r="AL13" s="25">
        <f t="shared" si="11"/>
        <v>715</v>
      </c>
      <c r="AM13" s="25">
        <f t="shared" si="12"/>
        <v>0</v>
      </c>
      <c r="AN13" s="25">
        <f t="shared" si="13"/>
        <v>0</v>
      </c>
      <c r="AO13" s="25">
        <f>IF(OR('[2]Men''s Epée'!$A$3=1,AB13&gt;0),ABS(AB13),0)</f>
        <v>0</v>
      </c>
      <c r="AP13" s="25">
        <f>IF(OR('[2]Men''s Epée'!$A$3=1,AC13&gt;0),ABS(AC13),0)</f>
        <v>0</v>
      </c>
      <c r="AQ13" s="25">
        <f>IF(OR('[2]Men''s Epée'!$A$3=1,AD13&gt;0),ABS(AD13),0)</f>
        <v>0</v>
      </c>
      <c r="AR13" s="25">
        <f>IF(OR('[2]Men''s Epée'!$A$3=1,AE13&gt;0),ABS(AE13),0)</f>
        <v>0</v>
      </c>
      <c r="AT13" s="25">
        <f>IF('Men''s Epée'!AG$3=TRUE,I13,0)</f>
        <v>320</v>
      </c>
      <c r="AU13" s="25">
        <f>IF('Men''s Epée'!AH$3=TRUE,K13,0)</f>
        <v>0</v>
      </c>
      <c r="AV13" s="25">
        <f>IF('Men''s Epée'!AI$3=TRUE,M13,0)</f>
        <v>0</v>
      </c>
      <c r="AW13" s="25">
        <f>IF('Men''s Epée'!AJ$3=TRUE,O13,0)</f>
        <v>0</v>
      </c>
      <c r="AX13" s="25">
        <f>IF('[2]Men''s Epée'!$U$3=TRUE,Q13,0)</f>
        <v>0</v>
      </c>
      <c r="AY13" s="25">
        <f>IF('[2]Men''s Epée'!$V$3=TRUE,T13,0)</f>
        <v>0</v>
      </c>
      <c r="AZ13" s="25">
        <f>IF('[2]Men''s Epée'!$W$3=TRUE,W13,0)</f>
        <v>0</v>
      </c>
      <c r="BA13" s="25">
        <f t="shared" si="19"/>
        <v>0</v>
      </c>
      <c r="BB13" s="55">
        <f t="shared" si="14"/>
        <v>0</v>
      </c>
      <c r="BC13" s="55">
        <f t="shared" si="15"/>
        <v>0</v>
      </c>
      <c r="BD13" s="55">
        <f t="shared" si="16"/>
        <v>0</v>
      </c>
      <c r="BE13" s="55">
        <f t="shared" si="17"/>
        <v>0</v>
      </c>
      <c r="BF13" s="25">
        <f t="shared" si="18"/>
        <v>320</v>
      </c>
    </row>
    <row r="14" spans="1:58" ht="13.5" customHeight="1">
      <c r="A14" s="19" t="str">
        <f t="shared" si="0"/>
        <v>11</v>
      </c>
      <c r="B14" s="19">
        <f t="shared" si="1"/>
      </c>
      <c r="C14" s="37" t="s">
        <v>114</v>
      </c>
      <c r="D14" s="25">
        <v>1984</v>
      </c>
      <c r="E14" s="21">
        <f>ROUND(F14+IF('[2]Men''s Epée'!$A$3=1,G14,0)+LARGE($AG14:$AR14,1)+LARGE($AG14:$AR14,2)+LARGE($AG14:$AR14,3)+LARGE($AG14:$AR14,4),0)</f>
        <v>1629</v>
      </c>
      <c r="F14" s="22"/>
      <c r="G14" s="23"/>
      <c r="H14" s="23">
        <v>15</v>
      </c>
      <c r="I14" s="24">
        <f>IF(OR('[2]Men''s Epée'!$A$3=1,'Men''s Epée'!$AG$3=TRUE),IF(OR(H14&gt;=33,ISNUMBER(H14)=FALSE),0,VLOOKUP(H14,PointTable,I$3,TRUE)),0)</f>
        <v>301</v>
      </c>
      <c r="J14" s="23" t="s">
        <v>8</v>
      </c>
      <c r="K14" s="24">
        <f>IF(OR('[2]Men''s Epée'!$A$3=1,'Men''s Epée'!$AH$3=TRUE),IF(OR(J14&gt;=33,ISNUMBER(J14)=FALSE),0,VLOOKUP(J14,PointTable,K$3,TRUE)),0)</f>
        <v>0</v>
      </c>
      <c r="L14" s="23">
        <v>6</v>
      </c>
      <c r="M14" s="24">
        <f>IF(OR('[2]Men''s Epée'!$A$3=1,'Men''s Epée'!$AI$3=TRUE),IF(OR(L14&gt;=33,ISNUMBER(L14)=FALSE),0,VLOOKUP(L14,PointTable,M$3,TRUE)),0)</f>
        <v>417</v>
      </c>
      <c r="N14" s="23" t="s">
        <v>8</v>
      </c>
      <c r="O14" s="24">
        <f>IF(OR('[2]Men''s Epée'!$A$3=1,'Men''s Epée'!$AJ$3=TRUE),IF(OR(N14&gt;=33,ISNUMBER(N14)=FALSE),0,VLOOKUP(N14,PointTable,O$3,TRUE)),0)</f>
        <v>0</v>
      </c>
      <c r="P14" s="4" t="str">
        <f t="shared" si="2"/>
        <v>np</v>
      </c>
      <c r="Q14" s="5">
        <f>IF(OR('[2]Men's Epée'!$A$3=1,'[2]Men's Epée'!$U$3=TRUE),IF(OR(P14&gt;='Men''s Epée'!$A$3,ISNUMBER(P14)=FALSE),0,VLOOKUP(P14,PointTable,Q$3,TRUE)),0)</f>
        <v>0</v>
      </c>
      <c r="R14" s="4" t="str">
        <f>VLOOKUP($C14,'[2]Women''s Saber'!$C$4:$U$100,R$1-2,FALSE)</f>
        <v>np</v>
      </c>
      <c r="S14" s="4">
        <f t="shared" si="3"/>
        <v>31</v>
      </c>
      <c r="T14" s="5">
        <f>IF(OR('[2]Men's Epée'!$A$3=1,'[2]Men's Epée'!$V$3=TRUE),IF(OR(S14&gt;='Men''s Epée'!$A$3,ISNUMBER(S14)=FALSE),0,VLOOKUP(S14,PointTable,T$3,TRUE)),0)</f>
        <v>285</v>
      </c>
      <c r="U14" s="4">
        <f>VLOOKUP($C14,'[2]Women''s Saber'!$C$4:$U$100,U$1-2,FALSE)</f>
        <v>31</v>
      </c>
      <c r="V14" s="4">
        <f t="shared" si="4"/>
        <v>24</v>
      </c>
      <c r="W14" s="5">
        <f>IF(OR('[2]Men's Epée'!$A$3=1,'[2]Men's Epée'!$W$3=TRUE),IF(OR(V14&gt;='Men''s Epée'!$A$3,ISNUMBER(V14)=FALSE),0,VLOOKUP(V14,PointTable,W$3,TRUE)),0)</f>
        <v>380</v>
      </c>
      <c r="X14" s="4">
        <f>VLOOKUP($C14,'[2]Women''s Saber'!$C$4:$U$100,X$1-2,FALSE)</f>
        <v>24</v>
      </c>
      <c r="Y14" s="4">
        <f t="shared" si="5"/>
        <v>11</v>
      </c>
      <c r="Z14" s="5">
        <f>IF(OR(Y14&gt;='Men''s Epée'!$A$3,ISNUMBER(Y14)=FALSE),0,VLOOKUP(Y14,PointTable,Z$3,TRUE))</f>
        <v>531</v>
      </c>
      <c r="AA14" s="4">
        <f>VLOOKUP($C14,'[2]Women''s Saber'!$C$4:$U$100,AA$1-2,FALSE)</f>
        <v>11</v>
      </c>
      <c r="AB14" s="52"/>
      <c r="AE14" s="54"/>
      <c r="AG14" s="25">
        <f t="shared" si="6"/>
        <v>301</v>
      </c>
      <c r="AH14" s="25">
        <f t="shared" si="7"/>
        <v>0</v>
      </c>
      <c r="AI14" s="25">
        <f t="shared" si="8"/>
        <v>417</v>
      </c>
      <c r="AJ14" s="25">
        <f t="shared" si="9"/>
        <v>0</v>
      </c>
      <c r="AK14" s="25">
        <f t="shared" si="10"/>
        <v>0</v>
      </c>
      <c r="AL14" s="25">
        <f t="shared" si="11"/>
        <v>285</v>
      </c>
      <c r="AM14" s="25">
        <f t="shared" si="12"/>
        <v>380</v>
      </c>
      <c r="AN14" s="25">
        <f t="shared" si="13"/>
        <v>531</v>
      </c>
      <c r="AO14" s="25">
        <f>IF(OR('[2]Men''s Epée'!$A$3=1,AB14&gt;0),ABS(AB14),0)</f>
        <v>0</v>
      </c>
      <c r="AP14" s="25">
        <f>IF(OR('[2]Men''s Epée'!$A$3=1,AC14&gt;0),ABS(AC14),0)</f>
        <v>0</v>
      </c>
      <c r="AQ14" s="25">
        <f>IF(OR('[2]Men''s Epée'!$A$3=1,AD14&gt;0),ABS(AD14),0)</f>
        <v>0</v>
      </c>
      <c r="AR14" s="25">
        <f>IF(OR('[2]Men''s Epée'!$A$3=1,AE14&gt;0),ABS(AE14),0)</f>
        <v>0</v>
      </c>
      <c r="AT14" s="25">
        <f>IF('Men''s Epée'!AG$3=TRUE,I14,0)</f>
        <v>301</v>
      </c>
      <c r="AU14" s="25">
        <f>IF('Men''s Epée'!AH$3=TRUE,K14,0)</f>
        <v>0</v>
      </c>
      <c r="AV14" s="25">
        <f>IF('Men''s Epée'!AI$3=TRUE,M14,0)</f>
        <v>0</v>
      </c>
      <c r="AW14" s="25">
        <f>IF('Men''s Epée'!AJ$3=TRUE,O14,0)</f>
        <v>0</v>
      </c>
      <c r="AX14" s="25">
        <f>IF('[2]Men''s Epée'!$U$3=TRUE,Q14,0)</f>
        <v>0</v>
      </c>
      <c r="AY14" s="25">
        <f>IF('[2]Men''s Epée'!$V$3=TRUE,T14,0)</f>
        <v>0</v>
      </c>
      <c r="AZ14" s="25">
        <f>IF('[2]Men''s Epée'!$W$3=TRUE,W14,0)</f>
        <v>0</v>
      </c>
      <c r="BA14" s="25">
        <f t="shared" si="19"/>
        <v>531</v>
      </c>
      <c r="BB14" s="55">
        <f t="shared" si="14"/>
        <v>0</v>
      </c>
      <c r="BC14" s="55">
        <f t="shared" si="15"/>
        <v>0</v>
      </c>
      <c r="BD14" s="55">
        <f t="shared" si="16"/>
        <v>0</v>
      </c>
      <c r="BE14" s="55">
        <f t="shared" si="17"/>
        <v>0</v>
      </c>
      <c r="BF14" s="25">
        <f t="shared" si="18"/>
        <v>832</v>
      </c>
    </row>
    <row r="15" spans="1:58" ht="13.5" customHeight="1">
      <c r="A15" s="19" t="str">
        <f t="shared" si="0"/>
        <v>12</v>
      </c>
      <c r="B15" s="19" t="str">
        <f t="shared" si="1"/>
        <v>#</v>
      </c>
      <c r="C15" s="37" t="s">
        <v>75</v>
      </c>
      <c r="D15" s="25">
        <v>1985</v>
      </c>
      <c r="E15" s="21">
        <f>ROUND(F15+IF('[2]Men''s Epée'!$A$3=1,G15,0)+LARGE($AG15:$AR15,1)+LARGE($AG15:$AR15,2)+LARGE($AG15:$AR15,3)+LARGE($AG15:$AR15,4),0)</f>
        <v>1436</v>
      </c>
      <c r="F15" s="22"/>
      <c r="G15" s="23"/>
      <c r="H15" s="23">
        <v>11</v>
      </c>
      <c r="I15" s="24">
        <f>IF(OR('[2]Men''s Epée'!$A$3=1,'Men''s Epée'!$AG$3=TRUE),IF(OR(H15&gt;=33,ISNUMBER(H15)=FALSE),0,VLOOKUP(H15,PointTable,I$3,TRUE)),0)</f>
        <v>319</v>
      </c>
      <c r="J15" s="23">
        <v>6</v>
      </c>
      <c r="K15" s="24">
        <f>IF(OR('[2]Men''s Epée'!$A$3=1,'Men''s Epée'!$AH$3=TRUE),IF(OR(J15&gt;=33,ISNUMBER(J15)=FALSE),0,VLOOKUP(J15,PointTable,K$3,TRUE)),0)</f>
        <v>417</v>
      </c>
      <c r="L15" s="23">
        <v>10</v>
      </c>
      <c r="M15" s="24">
        <f>IF(OR('[2]Men''s Epée'!$A$3=1,'Men''s Epée'!$AI$3=TRUE),IF(OR(L15&gt;=33,ISNUMBER(L15)=FALSE),0,VLOOKUP(L15,PointTable,M$3,TRUE)),0)</f>
        <v>320</v>
      </c>
      <c r="N15" s="23" t="s">
        <v>8</v>
      </c>
      <c r="O15" s="24">
        <f>IF(OR('[2]Men''s Epée'!$A$3=1,'Men''s Epée'!$AJ$3=TRUE),IF(OR(N15&gt;=33,ISNUMBER(N15)=FALSE),0,VLOOKUP(N15,PointTable,O$3,TRUE)),0)</f>
        <v>0</v>
      </c>
      <c r="P15" s="4">
        <f t="shared" si="2"/>
        <v>38</v>
      </c>
      <c r="Q15" s="5">
        <f>IF(OR('[2]Men's Epée'!$A$3=1,'[2]Men's Epée'!$U$3=TRUE),IF(OR(P15&gt;='Men''s Epée'!$A$3,ISNUMBER(P15)=FALSE),0,VLOOKUP(P15,PointTable,Q$3,TRUE)),0)</f>
        <v>250</v>
      </c>
      <c r="R15" s="4">
        <f>VLOOKUP($C15,'[2]Women''s Saber'!$C$4:$U$100,R$1-2,FALSE)</f>
        <v>38</v>
      </c>
      <c r="S15" s="4">
        <f t="shared" si="3"/>
        <v>24</v>
      </c>
      <c r="T15" s="5">
        <f>IF(OR('[2]Men's Epée'!$A$3=1,'[2]Men's Epée'!$V$3=TRUE),IF(OR(S15&gt;='Men''s Epée'!$A$3,ISNUMBER(S15)=FALSE),0,VLOOKUP(S15,PointTable,T$3,TRUE)),0)</f>
        <v>380</v>
      </c>
      <c r="U15" s="4">
        <f>VLOOKUP($C15,'[2]Women''s Saber'!$C$4:$U$100,U$1-2,FALSE)</f>
        <v>24</v>
      </c>
      <c r="V15" s="4" t="str">
        <f t="shared" si="4"/>
        <v>np</v>
      </c>
      <c r="W15" s="5">
        <f>IF(OR('[2]Men's Epée'!$A$3=1,'[2]Men's Epée'!$W$3=TRUE),IF(OR(V15&gt;='Men''s Epée'!$A$3,ISNUMBER(V15)=FALSE),0,VLOOKUP(V15,PointTable,W$3,TRUE)),0)</f>
        <v>0</v>
      </c>
      <c r="X15" s="4" t="str">
        <f>VLOOKUP($C15,'[2]Women''s Saber'!$C$4:$U$100,X$1-2,FALSE)</f>
        <v>np</v>
      </c>
      <c r="Y15" s="4" t="str">
        <f t="shared" si="5"/>
        <v>np</v>
      </c>
      <c r="Z15" s="5">
        <f>IF(OR(Y15&gt;='Men''s Epée'!$A$3,ISNUMBER(Y15)=FALSE),0,VLOOKUP(Y15,PointTable,Z$3,TRUE))</f>
        <v>0</v>
      </c>
      <c r="AA15" s="4" t="str">
        <f>VLOOKUP($C15,'[2]Women''s Saber'!$C$4:$U$100,AA$1-2,FALSE)</f>
        <v>np</v>
      </c>
      <c r="AB15" s="52"/>
      <c r="AE15" s="54"/>
      <c r="AG15" s="25">
        <f t="shared" si="6"/>
        <v>319</v>
      </c>
      <c r="AH15" s="25">
        <f t="shared" si="7"/>
        <v>417</v>
      </c>
      <c r="AI15" s="25">
        <f t="shared" si="8"/>
        <v>320</v>
      </c>
      <c r="AJ15" s="25">
        <f t="shared" si="9"/>
        <v>0</v>
      </c>
      <c r="AK15" s="25">
        <f t="shared" si="10"/>
        <v>250</v>
      </c>
      <c r="AL15" s="25">
        <f t="shared" si="11"/>
        <v>380</v>
      </c>
      <c r="AM15" s="25">
        <f t="shared" si="12"/>
        <v>0</v>
      </c>
      <c r="AN15" s="25">
        <f t="shared" si="13"/>
        <v>0</v>
      </c>
      <c r="AO15" s="25">
        <f>IF(OR('[2]Men''s Epée'!$A$3=1,AB15&gt;0),ABS(AB15),0)</f>
        <v>0</v>
      </c>
      <c r="AP15" s="25">
        <f>IF(OR('[2]Men''s Epée'!$A$3=1,AC15&gt;0),ABS(AC15),0)</f>
        <v>0</v>
      </c>
      <c r="AQ15" s="25">
        <f>IF(OR('[2]Men''s Epée'!$A$3=1,AD15&gt;0),ABS(AD15),0)</f>
        <v>0</v>
      </c>
      <c r="AR15" s="25">
        <f>IF(OR('[2]Men''s Epée'!$A$3=1,AE15&gt;0),ABS(AE15),0)</f>
        <v>0</v>
      </c>
      <c r="AT15" s="25">
        <f>IF('Men''s Epée'!AG$3=TRUE,I15,0)</f>
        <v>319</v>
      </c>
      <c r="AU15" s="25">
        <f>IF('Men''s Epée'!AH$3=TRUE,K15,0)</f>
        <v>0</v>
      </c>
      <c r="AV15" s="25">
        <f>IF('Men''s Epée'!AI$3=TRUE,M15,0)</f>
        <v>0</v>
      </c>
      <c r="AW15" s="25">
        <f>IF('Men''s Epée'!AJ$3=TRUE,O15,0)</f>
        <v>0</v>
      </c>
      <c r="AX15" s="25">
        <f>IF('[2]Men''s Epée'!$U$3=TRUE,Q15,0)</f>
        <v>0</v>
      </c>
      <c r="AY15" s="25">
        <f>IF('[2]Men''s Epée'!$V$3=TRUE,T15,0)</f>
        <v>0</v>
      </c>
      <c r="AZ15" s="25">
        <f>IF('[2]Men''s Epée'!$W$3=TRUE,W15,0)</f>
        <v>0</v>
      </c>
      <c r="BA15" s="25">
        <f t="shared" si="19"/>
        <v>0</v>
      </c>
      <c r="BB15" s="55">
        <f t="shared" si="14"/>
        <v>0</v>
      </c>
      <c r="BC15" s="55">
        <f t="shared" si="15"/>
        <v>0</v>
      </c>
      <c r="BD15" s="55">
        <f t="shared" si="16"/>
        <v>0</v>
      </c>
      <c r="BE15" s="55">
        <f t="shared" si="17"/>
        <v>0</v>
      </c>
      <c r="BF15" s="25">
        <f t="shared" si="18"/>
        <v>319</v>
      </c>
    </row>
    <row r="16" spans="1:58" ht="13.5" customHeight="1">
      <c r="A16" s="19" t="str">
        <f t="shared" si="0"/>
        <v>13</v>
      </c>
      <c r="B16" s="19">
        <f t="shared" si="1"/>
      </c>
      <c r="C16" s="37" t="s">
        <v>103</v>
      </c>
      <c r="D16" s="25">
        <v>1983</v>
      </c>
      <c r="E16" s="21">
        <f>ROUND(F16+IF('[2]Men''s Epée'!$A$3=1,G16,0)+LARGE($AG16:$AR16,1)+LARGE($AG16:$AR16,2)+LARGE($AG16:$AR16,3)+LARGE($AG16:$AR16,4),0)</f>
        <v>1218</v>
      </c>
      <c r="F16" s="22"/>
      <c r="G16" s="23"/>
      <c r="H16" s="23">
        <v>12</v>
      </c>
      <c r="I16" s="24">
        <f>IF(OR('[2]Men''s Epée'!$A$3=1,'Men''s Epée'!$AG$3=TRUE),IF(OR(H16&gt;=33,ISNUMBER(H16)=FALSE),0,VLOOKUP(H16,PointTable,I$3,TRUE)),0)</f>
        <v>318</v>
      </c>
      <c r="J16" s="23" t="s">
        <v>8</v>
      </c>
      <c r="K16" s="24">
        <f>IF(OR('[2]Men''s Epée'!$A$3=1,'Men''s Epée'!$AH$3=TRUE),IF(OR(J16&gt;=33,ISNUMBER(J16)=FALSE),0,VLOOKUP(J16,PointTable,K$3,TRUE)),0)</f>
        <v>0</v>
      </c>
      <c r="L16" s="23">
        <v>19</v>
      </c>
      <c r="M16" s="24">
        <f>IF(OR('[2]Men''s Epée'!$A$3=1,'Men''s Epée'!$AI$3=TRUE),IF(OR(L16&gt;=33,ISNUMBER(L16)=FALSE),0,VLOOKUP(L16,PointTable,M$3,TRUE)),0)</f>
        <v>208</v>
      </c>
      <c r="N16" s="23">
        <v>30</v>
      </c>
      <c r="O16" s="24">
        <f>IF(OR('[2]Men''s Epée'!$A$3=1,'Men''s Epée'!$AJ$3=TRUE),IF(OR(N16&gt;=33,ISNUMBER(N16)=FALSE),0,VLOOKUP(N16,PointTable,O$3,TRUE)),0)</f>
        <v>167</v>
      </c>
      <c r="P16" s="4">
        <f t="shared" si="2"/>
        <v>40</v>
      </c>
      <c r="Q16" s="5">
        <f>IF(OR('[2]Men's Epée'!$A$3=1,'[2]Men's Epée'!$U$3=TRUE),IF(OR(P16&gt;='Men''s Epée'!$A$3,ISNUMBER(P16)=FALSE),0,VLOOKUP(P16,PointTable,Q$3,TRUE)),0)</f>
        <v>240</v>
      </c>
      <c r="R16" s="4">
        <f>VLOOKUP($C16,'[2]Women''s Saber'!$C$4:$U$100,R$1-2,FALSE)</f>
        <v>40</v>
      </c>
      <c r="S16" s="4">
        <f t="shared" si="3"/>
        <v>36</v>
      </c>
      <c r="T16" s="5">
        <f>IF(OR('[2]Men's Epée'!$A$3=1,'[2]Men's Epée'!$V$3=TRUE),IF(OR(S16&gt;='Men''s Epée'!$A$3,ISNUMBER(S16)=FALSE),0,VLOOKUP(S16,PointTable,T$3,TRUE)),0)</f>
        <v>260</v>
      </c>
      <c r="U16" s="4">
        <f>VLOOKUP($C16,'[2]Women''s Saber'!$C$4:$U$100,U$1-2,FALSE)</f>
        <v>36</v>
      </c>
      <c r="V16" s="4">
        <f t="shared" si="4"/>
        <v>20</v>
      </c>
      <c r="W16" s="5">
        <f>IF(OR('[2]Men's Epée'!$A$3=1,'[2]Men's Epée'!$W$3=TRUE),IF(OR(V16&gt;='Men''s Epée'!$A$3,ISNUMBER(V16)=FALSE),0,VLOOKUP(V16,PointTable,W$3,TRUE)),0)</f>
        <v>400</v>
      </c>
      <c r="X16" s="4">
        <f>VLOOKUP($C16,'[2]Women''s Saber'!$C$4:$U$100,X$1-2,FALSE)</f>
        <v>20</v>
      </c>
      <c r="Y16" s="4" t="str">
        <f t="shared" si="5"/>
        <v>np</v>
      </c>
      <c r="Z16" s="5">
        <f>IF(OR(Y16&gt;='Men''s Epée'!$A$3,ISNUMBER(Y16)=FALSE),0,VLOOKUP(Y16,PointTable,Z$3,TRUE))</f>
        <v>0</v>
      </c>
      <c r="AA16" s="4" t="str">
        <f>VLOOKUP($C16,'[2]Women''s Saber'!$C$4:$U$100,AA$1-2,FALSE)</f>
        <v>np</v>
      </c>
      <c r="AB16" s="52"/>
      <c r="AE16" s="54"/>
      <c r="AG16" s="25">
        <f t="shared" si="6"/>
        <v>318</v>
      </c>
      <c r="AH16" s="25">
        <f t="shared" si="7"/>
        <v>0</v>
      </c>
      <c r="AI16" s="25">
        <f t="shared" si="8"/>
        <v>208</v>
      </c>
      <c r="AJ16" s="25">
        <f t="shared" si="9"/>
        <v>167</v>
      </c>
      <c r="AK16" s="25">
        <f t="shared" si="10"/>
        <v>240</v>
      </c>
      <c r="AL16" s="25">
        <f t="shared" si="11"/>
        <v>260</v>
      </c>
      <c r="AM16" s="25">
        <f t="shared" si="12"/>
        <v>400</v>
      </c>
      <c r="AN16" s="25">
        <f t="shared" si="13"/>
        <v>0</v>
      </c>
      <c r="AO16" s="25">
        <f>IF(OR('[2]Men''s Epée'!$A$3=1,AB16&gt;0),ABS(AB16),0)</f>
        <v>0</v>
      </c>
      <c r="AP16" s="25">
        <f>IF(OR('[2]Men''s Epée'!$A$3=1,AC16&gt;0),ABS(AC16),0)</f>
        <v>0</v>
      </c>
      <c r="AQ16" s="25">
        <f>IF(OR('[2]Men''s Epée'!$A$3=1,AD16&gt;0),ABS(AD16),0)</f>
        <v>0</v>
      </c>
      <c r="AR16" s="25">
        <f>IF(OR('[2]Men''s Epée'!$A$3=1,AE16&gt;0),ABS(AE16),0)</f>
        <v>0</v>
      </c>
      <c r="AT16" s="25">
        <f>IF('Men''s Epée'!AG$3=TRUE,I16,0)</f>
        <v>318</v>
      </c>
      <c r="AU16" s="25">
        <f>IF('Men''s Epée'!AH$3=TRUE,K16,0)</f>
        <v>0</v>
      </c>
      <c r="AV16" s="25">
        <f>IF('Men''s Epée'!AI$3=TRUE,M16,0)</f>
        <v>0</v>
      </c>
      <c r="AW16" s="25">
        <f>IF('Men''s Epée'!AJ$3=TRUE,O16,0)</f>
        <v>0</v>
      </c>
      <c r="AX16" s="25">
        <f>IF('[2]Men''s Epée'!$U$3=TRUE,Q16,0)</f>
        <v>0</v>
      </c>
      <c r="AY16" s="25">
        <f>IF('[2]Men''s Epée'!$V$3=TRUE,T16,0)</f>
        <v>0</v>
      </c>
      <c r="AZ16" s="25">
        <f>IF('[2]Men''s Epée'!$W$3=TRUE,W16,0)</f>
        <v>0</v>
      </c>
      <c r="BA16" s="25">
        <f t="shared" si="19"/>
        <v>0</v>
      </c>
      <c r="BB16" s="55">
        <f t="shared" si="14"/>
        <v>0</v>
      </c>
      <c r="BC16" s="55">
        <f t="shared" si="15"/>
        <v>0</v>
      </c>
      <c r="BD16" s="55">
        <f t="shared" si="16"/>
        <v>0</v>
      </c>
      <c r="BE16" s="55">
        <f t="shared" si="17"/>
        <v>0</v>
      </c>
      <c r="BF16" s="25">
        <f t="shared" si="18"/>
        <v>318</v>
      </c>
    </row>
    <row r="17" spans="1:58" ht="13.5" customHeight="1">
      <c r="A17" s="19" t="str">
        <f t="shared" si="0"/>
        <v>14</v>
      </c>
      <c r="B17" s="19" t="str">
        <f t="shared" si="1"/>
        <v>#</v>
      </c>
      <c r="C17" s="37" t="s">
        <v>55</v>
      </c>
      <c r="D17" s="25">
        <v>1985</v>
      </c>
      <c r="E17" s="21">
        <f>ROUND(F17+IF('[2]Men''s Epée'!$A$3=1,G17,0)+LARGE($AG17:$AR17,1)+LARGE($AG17:$AR17,2)+LARGE($AG17:$AR17,3)+LARGE($AG17:$AR17,4),0)</f>
        <v>1161</v>
      </c>
      <c r="F17" s="22"/>
      <c r="G17" s="23"/>
      <c r="H17" s="23">
        <v>14</v>
      </c>
      <c r="I17" s="24">
        <f>IF(OR('[2]Men''s Epée'!$A$3=1,'Men''s Epée'!$AG$3=TRUE),IF(OR(H17&gt;=33,ISNUMBER(H17)=FALSE),0,VLOOKUP(H17,PointTable,I$3,TRUE)),0)</f>
        <v>302</v>
      </c>
      <c r="J17" s="23">
        <v>11</v>
      </c>
      <c r="K17" s="24">
        <f>IF(OR('[2]Men''s Epée'!$A$3=1,'Men''s Epée'!$AH$3=TRUE),IF(OR(J17&gt;=33,ISNUMBER(J17)=FALSE),0,VLOOKUP(J17,PointTable,K$3,TRUE)),0)</f>
        <v>319</v>
      </c>
      <c r="L17" s="23" t="s">
        <v>8</v>
      </c>
      <c r="M17" s="24">
        <f>IF(OR('[2]Men''s Epée'!$A$3=1,'Men''s Epée'!$AI$3=TRUE),IF(OR(L17&gt;=33,ISNUMBER(L17)=FALSE),0,VLOOKUP(L17,PointTable,M$3,TRUE)),0)</f>
        <v>0</v>
      </c>
      <c r="N17" s="23">
        <v>10</v>
      </c>
      <c r="O17" s="24">
        <f>IF(OR('[2]Men''s Epée'!$A$3=1,'Men''s Epée'!$AJ$3=TRUE),IF(OR(N17&gt;=33,ISNUMBER(N17)=FALSE),0,VLOOKUP(N17,PointTable,O$3,TRUE)),0)</f>
        <v>320</v>
      </c>
      <c r="P17" s="4">
        <f t="shared" si="2"/>
        <v>44</v>
      </c>
      <c r="Q17" s="5">
        <f>IF(OR('[2]Men's Epée'!$A$3=1,'[2]Men's Epée'!$U$3=TRUE),IF(OR(P17&gt;='Men''s Epée'!$A$3,ISNUMBER(P17)=FALSE),0,VLOOKUP(P17,PointTable,Q$3,TRUE)),0)</f>
        <v>220</v>
      </c>
      <c r="R17" s="4">
        <f>VLOOKUP($C17,'[2]Women''s Saber'!$C$4:$U$100,R$1-2,FALSE)</f>
        <v>44</v>
      </c>
      <c r="S17" s="4" t="str">
        <f t="shared" si="3"/>
        <v>np</v>
      </c>
      <c r="T17" s="5">
        <f>IF(OR('[2]Men's Epée'!$A$3=1,'[2]Men's Epée'!$V$3=TRUE),IF(OR(S17&gt;='Men''s Epée'!$A$3,ISNUMBER(S17)=FALSE),0,VLOOKUP(S17,PointTable,T$3,TRUE)),0)</f>
        <v>0</v>
      </c>
      <c r="U17" s="4" t="str">
        <f>VLOOKUP($C17,'[2]Women''s Saber'!$C$4:$U$100,U$1-2,FALSE)</f>
        <v>np</v>
      </c>
      <c r="V17" s="4" t="str">
        <f t="shared" si="4"/>
        <v>np</v>
      </c>
      <c r="W17" s="5">
        <f>IF(OR('[2]Men's Epée'!$A$3=1,'[2]Men's Epée'!$W$3=TRUE),IF(OR(V17&gt;='Men''s Epée'!$A$3,ISNUMBER(V17)=FALSE),0,VLOOKUP(V17,PointTable,W$3,TRUE)),0)</f>
        <v>0</v>
      </c>
      <c r="X17" s="4" t="str">
        <f>VLOOKUP($C17,'[2]Women''s Saber'!$C$4:$U$100,X$1-2,FALSE)</f>
        <v>np</v>
      </c>
      <c r="Y17" s="4" t="str">
        <f t="shared" si="5"/>
        <v>np</v>
      </c>
      <c r="Z17" s="5">
        <f>IF(OR(Y17&gt;='Men''s Epée'!$A$3,ISNUMBER(Y17)=FALSE),0,VLOOKUP(Y17,PointTable,Z$3,TRUE))</f>
        <v>0</v>
      </c>
      <c r="AA17" s="4" t="str">
        <f>VLOOKUP($C17,'[2]Women''s Saber'!$C$4:$U$100,AA$1-2,FALSE)</f>
        <v>np</v>
      </c>
      <c r="AB17" s="52"/>
      <c r="AE17" s="54"/>
      <c r="AG17" s="25">
        <f t="shared" si="6"/>
        <v>302</v>
      </c>
      <c r="AH17" s="25">
        <f t="shared" si="7"/>
        <v>319</v>
      </c>
      <c r="AI17" s="25">
        <f t="shared" si="8"/>
        <v>0</v>
      </c>
      <c r="AJ17" s="25">
        <f t="shared" si="9"/>
        <v>320</v>
      </c>
      <c r="AK17" s="25">
        <f t="shared" si="10"/>
        <v>220</v>
      </c>
      <c r="AL17" s="25">
        <f t="shared" si="11"/>
        <v>0</v>
      </c>
      <c r="AM17" s="25">
        <f t="shared" si="12"/>
        <v>0</v>
      </c>
      <c r="AN17" s="25">
        <f t="shared" si="13"/>
        <v>0</v>
      </c>
      <c r="AO17" s="25">
        <f>IF(OR('[2]Men''s Epée'!$A$3=1,AB17&gt;0),ABS(AB17),0)</f>
        <v>0</v>
      </c>
      <c r="AP17" s="25">
        <f>IF(OR('[2]Men''s Epée'!$A$3=1,AC17&gt;0),ABS(AC17),0)</f>
        <v>0</v>
      </c>
      <c r="AQ17" s="25">
        <f>IF(OR('[2]Men''s Epée'!$A$3=1,AD17&gt;0),ABS(AD17),0)</f>
        <v>0</v>
      </c>
      <c r="AR17" s="25">
        <f>IF(OR('[2]Men''s Epée'!$A$3=1,AE17&gt;0),ABS(AE17),0)</f>
        <v>0</v>
      </c>
      <c r="AT17" s="25">
        <f>IF('Men''s Epée'!AG$3=TRUE,I17,0)</f>
        <v>302</v>
      </c>
      <c r="AU17" s="25">
        <f>IF('Men''s Epée'!AH$3=TRUE,K17,0)</f>
        <v>0</v>
      </c>
      <c r="AV17" s="25">
        <f>IF('Men''s Epée'!AI$3=TRUE,M17,0)</f>
        <v>0</v>
      </c>
      <c r="AW17" s="25">
        <f>IF('Men''s Epée'!AJ$3=TRUE,O17,0)</f>
        <v>0</v>
      </c>
      <c r="AX17" s="25">
        <f>IF('[2]Men''s Epée'!$U$3=TRUE,Q17,0)</f>
        <v>0</v>
      </c>
      <c r="AY17" s="25">
        <f>IF('[2]Men''s Epée'!$V$3=TRUE,T17,0)</f>
        <v>0</v>
      </c>
      <c r="AZ17" s="25">
        <f>IF('[2]Men''s Epée'!$W$3=TRUE,W17,0)</f>
        <v>0</v>
      </c>
      <c r="BA17" s="25">
        <f t="shared" si="19"/>
        <v>0</v>
      </c>
      <c r="BB17" s="55">
        <f t="shared" si="14"/>
        <v>0</v>
      </c>
      <c r="BC17" s="55">
        <f t="shared" si="15"/>
        <v>0</v>
      </c>
      <c r="BD17" s="55">
        <f t="shared" si="16"/>
        <v>0</v>
      </c>
      <c r="BE17" s="55">
        <f t="shared" si="17"/>
        <v>0</v>
      </c>
      <c r="BF17" s="25">
        <f t="shared" si="18"/>
        <v>302</v>
      </c>
    </row>
    <row r="18" spans="1:58" ht="13.5" customHeight="1">
      <c r="A18" s="19" t="str">
        <f t="shared" si="0"/>
        <v>15</v>
      </c>
      <c r="B18" s="19" t="str">
        <f t="shared" si="1"/>
        <v>#</v>
      </c>
      <c r="C18" s="37" t="s">
        <v>136</v>
      </c>
      <c r="D18" s="25">
        <v>1985</v>
      </c>
      <c r="E18" s="21">
        <f>ROUND(F18+IF('[2]Men''s Epée'!$A$3=1,G18,0)+LARGE($AG18:$AR18,1)+LARGE($AG18:$AR18,2)+LARGE($AG18:$AR18,3)+LARGE($AG18:$AR18,4),0)</f>
        <v>1045</v>
      </c>
      <c r="F18" s="22"/>
      <c r="G18" s="23"/>
      <c r="H18" s="23">
        <v>16</v>
      </c>
      <c r="I18" s="24">
        <f>IF(OR('[2]Men''s Epée'!$A$3=1,'Men''s Epée'!$AG$3=TRUE),IF(OR(H18&gt;=33,ISNUMBER(H18)=FALSE),0,VLOOKUP(H18,PointTable,I$3,TRUE)),0)</f>
        <v>300</v>
      </c>
      <c r="J18" s="23" t="s">
        <v>8</v>
      </c>
      <c r="K18" s="24">
        <f>IF(OR('[2]Men''s Epée'!$A$3=1,'Men''s Epée'!$AH$3=TRUE),IF(OR(J18&gt;=33,ISNUMBER(J18)=FALSE),0,VLOOKUP(J18,PointTable,K$3,TRUE)),0)</f>
        <v>0</v>
      </c>
      <c r="L18" s="23">
        <v>13</v>
      </c>
      <c r="M18" s="24">
        <f>IF(OR('[2]Men''s Epée'!$A$3=1,'Men''s Epée'!$AI$3=TRUE),IF(OR(L18&gt;=33,ISNUMBER(L18)=FALSE),0,VLOOKUP(L18,PointTable,M$3,TRUE)),0)</f>
        <v>303</v>
      </c>
      <c r="N18" s="23">
        <v>25</v>
      </c>
      <c r="O18" s="24">
        <f>IF(OR('[2]Men''s Epée'!$A$3=1,'Men''s Epée'!$AJ$3=TRUE),IF(OR(N18&gt;=33,ISNUMBER(N18)=FALSE),0,VLOOKUP(N18,PointTable,O$3,TRUE)),0)</f>
        <v>172</v>
      </c>
      <c r="P18" s="4">
        <f t="shared" si="2"/>
        <v>34</v>
      </c>
      <c r="Q18" s="5">
        <f>IF(OR('[2]Men's Epée'!$A$3=1,'[2]Men's Epée'!$U$3=TRUE),IF(OR(P18&gt;='Men''s Epée'!$A$3,ISNUMBER(P18)=FALSE),0,VLOOKUP(P18,PointTable,Q$3,TRUE)),0)</f>
        <v>270</v>
      </c>
      <c r="R18" s="4">
        <f>VLOOKUP($C18,'[2]Women''s Saber'!$C$4:$U$100,R$1-2,FALSE)</f>
        <v>34</v>
      </c>
      <c r="S18" s="4" t="str">
        <f t="shared" si="3"/>
        <v>np</v>
      </c>
      <c r="T18" s="5">
        <f>IF(OR('[2]Men's Epée'!$A$3=1,'[2]Men's Epée'!$V$3=TRUE),IF(OR(S18&gt;='Men''s Epée'!$A$3,ISNUMBER(S18)=FALSE),0,VLOOKUP(S18,PointTable,T$3,TRUE)),0)</f>
        <v>0</v>
      </c>
      <c r="U18" s="4" t="str">
        <f>VLOOKUP($C18,'[2]Women''s Saber'!$C$4:$U$100,U$1-2,FALSE)</f>
        <v>np</v>
      </c>
      <c r="V18" s="4" t="str">
        <f t="shared" si="4"/>
        <v>np</v>
      </c>
      <c r="W18" s="5">
        <f>IF(OR('[2]Men's Epée'!$A$3=1,'[2]Men's Epée'!$W$3=TRUE),IF(OR(V18&gt;='Men''s Epée'!$A$3,ISNUMBER(V18)=FALSE),0,VLOOKUP(V18,PointTable,W$3,TRUE)),0)</f>
        <v>0</v>
      </c>
      <c r="X18" s="4" t="str">
        <f>VLOOKUP($C18,'[2]Women''s Saber'!$C$4:$U$100,X$1-2,FALSE)</f>
        <v>np</v>
      </c>
      <c r="Y18" s="4" t="str">
        <f t="shared" si="5"/>
        <v>np</v>
      </c>
      <c r="Z18" s="5">
        <f>IF(OR(Y18&gt;='Men''s Epée'!$A$3,ISNUMBER(Y18)=FALSE),0,VLOOKUP(Y18,PointTable,Z$3,TRUE))</f>
        <v>0</v>
      </c>
      <c r="AA18" s="4" t="str">
        <f>VLOOKUP($C18,'[2]Women''s Saber'!$C$4:$U$100,AA$1-2,FALSE)</f>
        <v>np</v>
      </c>
      <c r="AB18" s="52"/>
      <c r="AE18" s="54"/>
      <c r="AG18" s="25">
        <f t="shared" si="6"/>
        <v>300</v>
      </c>
      <c r="AH18" s="25">
        <f t="shared" si="7"/>
        <v>0</v>
      </c>
      <c r="AI18" s="25">
        <f t="shared" si="8"/>
        <v>303</v>
      </c>
      <c r="AJ18" s="25">
        <f t="shared" si="9"/>
        <v>172</v>
      </c>
      <c r="AK18" s="25">
        <f t="shared" si="10"/>
        <v>270</v>
      </c>
      <c r="AL18" s="25">
        <f t="shared" si="11"/>
        <v>0</v>
      </c>
      <c r="AM18" s="25">
        <f t="shared" si="12"/>
        <v>0</v>
      </c>
      <c r="AN18" s="25">
        <f t="shared" si="13"/>
        <v>0</v>
      </c>
      <c r="AO18" s="25">
        <f>IF(OR('[2]Men''s Epée'!$A$3=1,AB18&gt;0),ABS(AB18),0)</f>
        <v>0</v>
      </c>
      <c r="AP18" s="25">
        <f>IF(OR('[2]Men''s Epée'!$A$3=1,AC18&gt;0),ABS(AC18),0)</f>
        <v>0</v>
      </c>
      <c r="AQ18" s="25">
        <f>IF(OR('[2]Men''s Epée'!$A$3=1,AD18&gt;0),ABS(AD18),0)</f>
        <v>0</v>
      </c>
      <c r="AR18" s="25">
        <f>IF(OR('[2]Men''s Epée'!$A$3=1,AE18&gt;0),ABS(AE18),0)</f>
        <v>0</v>
      </c>
      <c r="AT18" s="25">
        <f>IF('Men''s Epée'!AG$3=TRUE,I18,0)</f>
        <v>300</v>
      </c>
      <c r="AU18" s="25">
        <f>IF('Men''s Epée'!AH$3=TRUE,K18,0)</f>
        <v>0</v>
      </c>
      <c r="AV18" s="25">
        <f>IF('Men''s Epée'!AI$3=TRUE,M18,0)</f>
        <v>0</v>
      </c>
      <c r="AW18" s="25">
        <f>IF('Men''s Epée'!AJ$3=TRUE,O18,0)</f>
        <v>0</v>
      </c>
      <c r="AX18" s="25">
        <f>IF('[2]Men''s Epée'!$U$3=TRUE,Q18,0)</f>
        <v>0</v>
      </c>
      <c r="AY18" s="25">
        <f>IF('[2]Men''s Epée'!$V$3=TRUE,T18,0)</f>
        <v>0</v>
      </c>
      <c r="AZ18" s="25">
        <f>IF('[2]Men''s Epée'!$W$3=TRUE,W18,0)</f>
        <v>0</v>
      </c>
      <c r="BA18" s="25">
        <f t="shared" si="19"/>
        <v>0</v>
      </c>
      <c r="BB18" s="55">
        <f t="shared" si="14"/>
        <v>0</v>
      </c>
      <c r="BC18" s="55">
        <f t="shared" si="15"/>
        <v>0</v>
      </c>
      <c r="BD18" s="55">
        <f t="shared" si="16"/>
        <v>0</v>
      </c>
      <c r="BE18" s="55">
        <f t="shared" si="17"/>
        <v>0</v>
      </c>
      <c r="BF18" s="25">
        <f t="shared" si="18"/>
        <v>300</v>
      </c>
    </row>
    <row r="19" spans="1:58" ht="13.5" customHeight="1">
      <c r="A19" s="19" t="str">
        <f t="shared" si="0"/>
        <v>16</v>
      </c>
      <c r="B19" s="19">
        <f t="shared" si="1"/>
      </c>
      <c r="C19" s="37" t="s">
        <v>153</v>
      </c>
      <c r="D19" s="25">
        <v>1983</v>
      </c>
      <c r="E19" s="21">
        <f>ROUND(F19+IF('[2]Men''s Epée'!$A$3=1,G19,0)+LARGE($AG19:$AR19,1)+LARGE($AG19:$AR19,2)+LARGE($AG19:$AR19,3)+LARGE($AG19:$AR19,4),0)</f>
        <v>961</v>
      </c>
      <c r="F19" s="22"/>
      <c r="G19" s="23"/>
      <c r="H19" s="23" t="s">
        <v>8</v>
      </c>
      <c r="I19" s="24">
        <f>IF(OR('[2]Men''s Epée'!$A$3=1,'Men''s Epée'!$AG$3=TRUE),IF(OR(H19&gt;=33,ISNUMBER(H19)=FALSE),0,VLOOKUP(H19,PointTable,I$3,TRUE)),0)</f>
        <v>0</v>
      </c>
      <c r="J19" s="23">
        <v>10</v>
      </c>
      <c r="K19" s="24">
        <f>IF(OR('[2]Men''s Epée'!$A$3=1,'Men''s Epée'!$AH$3=TRUE),IF(OR(J19&gt;=33,ISNUMBER(J19)=FALSE),0,VLOOKUP(J19,PointTable,K$3,TRUE)),0)</f>
        <v>320</v>
      </c>
      <c r="L19" s="23">
        <v>17</v>
      </c>
      <c r="M19" s="24">
        <f>IF(OR('[2]Men''s Epée'!$A$3=1,'Men''s Epée'!$AI$3=TRUE),IF(OR(L19&gt;=33,ISNUMBER(L19)=FALSE),0,VLOOKUP(L19,PointTable,M$3,TRUE)),0)</f>
        <v>210</v>
      </c>
      <c r="N19" s="23">
        <v>31</v>
      </c>
      <c r="O19" s="24">
        <f>IF(OR('[2]Men''s Epée'!$A$3=1,'Men''s Epée'!$AJ$3=TRUE),IF(OR(N19&gt;=33,ISNUMBER(N19)=FALSE),0,VLOOKUP(N19,PointTable,O$3,TRUE)),0)</f>
        <v>166</v>
      </c>
      <c r="P19" s="4" t="str">
        <f t="shared" si="2"/>
        <v>np</v>
      </c>
      <c r="Q19" s="5">
        <f>IF(OR('[2]Men's Epée'!$A$3=1,'[2]Men's Epée'!$U$3=TRUE),IF(OR(P19&gt;='Men''s Epée'!$A$3,ISNUMBER(P19)=FALSE),0,VLOOKUP(P19,PointTable,Q$3,TRUE)),0)</f>
        <v>0</v>
      </c>
      <c r="R19" s="4" t="str">
        <f>VLOOKUP($C19,'[2]Women''s Saber'!$C$4:$U$100,R$1-2,FALSE)</f>
        <v>np</v>
      </c>
      <c r="S19" s="4">
        <f t="shared" si="3"/>
        <v>35</v>
      </c>
      <c r="T19" s="5">
        <f>IF(OR('[2]Men's Epée'!$A$3=1,'[2]Men's Epée'!$V$3=TRUE),IF(OR(S19&gt;='Men''s Epée'!$A$3,ISNUMBER(S19)=FALSE),0,VLOOKUP(S19,PointTable,T$3,TRUE)),0)</f>
        <v>265</v>
      </c>
      <c r="U19" s="4">
        <f>VLOOKUP($C19,'[2]Women''s Saber'!$C$4:$U$100,U$1-2,FALSE)</f>
        <v>35</v>
      </c>
      <c r="V19" s="4" t="str">
        <f t="shared" si="4"/>
        <v>np</v>
      </c>
      <c r="W19" s="5">
        <f>IF(OR('[2]Men's Epée'!$A$3=1,'[2]Men's Epée'!$W$3=TRUE),IF(OR(V19&gt;='Men''s Epée'!$A$3,ISNUMBER(V19)=FALSE),0,VLOOKUP(V19,PointTable,W$3,TRUE)),0)</f>
        <v>0</v>
      </c>
      <c r="X19" s="4" t="str">
        <f>VLOOKUP($C19,'[2]Women''s Saber'!$C$4:$U$100,X$1-2,FALSE)</f>
        <v>np</v>
      </c>
      <c r="Y19" s="4" t="str">
        <f t="shared" si="5"/>
        <v>np</v>
      </c>
      <c r="Z19" s="5">
        <f>IF(OR(Y19&gt;='Men''s Epée'!$A$3,ISNUMBER(Y19)=FALSE),0,VLOOKUP(Y19,PointTable,Z$3,TRUE))</f>
        <v>0</v>
      </c>
      <c r="AA19" s="4" t="str">
        <f>VLOOKUP($C19,'[2]Women''s Saber'!$C$4:$U$100,AA$1-2,FALSE)</f>
        <v>np</v>
      </c>
      <c r="AB19" s="52"/>
      <c r="AE19" s="54"/>
      <c r="AG19" s="25">
        <f t="shared" si="6"/>
        <v>0</v>
      </c>
      <c r="AH19" s="25">
        <f t="shared" si="7"/>
        <v>320</v>
      </c>
      <c r="AI19" s="25">
        <f t="shared" si="8"/>
        <v>210</v>
      </c>
      <c r="AJ19" s="25">
        <f t="shared" si="9"/>
        <v>166</v>
      </c>
      <c r="AK19" s="25">
        <f t="shared" si="10"/>
        <v>0</v>
      </c>
      <c r="AL19" s="25">
        <f t="shared" si="11"/>
        <v>265</v>
      </c>
      <c r="AM19" s="25">
        <f t="shared" si="12"/>
        <v>0</v>
      </c>
      <c r="AN19" s="25">
        <f t="shared" si="13"/>
        <v>0</v>
      </c>
      <c r="AO19" s="25">
        <f>IF(OR('[2]Men''s Epée'!$A$3=1,AB19&gt;0),ABS(AB19),0)</f>
        <v>0</v>
      </c>
      <c r="AP19" s="25">
        <f>IF(OR('[2]Men''s Epée'!$A$3=1,AC19&gt;0),ABS(AC19),0)</f>
        <v>0</v>
      </c>
      <c r="AQ19" s="25">
        <f>IF(OR('[2]Men''s Epée'!$A$3=1,AD19&gt;0),ABS(AD19),0)</f>
        <v>0</v>
      </c>
      <c r="AR19" s="25">
        <f>IF(OR('[2]Men''s Epée'!$A$3=1,AE19&gt;0),ABS(AE19),0)</f>
        <v>0</v>
      </c>
      <c r="AT19" s="25">
        <f>IF('Men''s Epée'!AG$3=TRUE,I19,0)</f>
        <v>0</v>
      </c>
      <c r="AU19" s="25">
        <f>IF('Men''s Epée'!AH$3=TRUE,K19,0)</f>
        <v>0</v>
      </c>
      <c r="AV19" s="25">
        <f>IF('Men''s Epée'!AI$3=TRUE,M19,0)</f>
        <v>0</v>
      </c>
      <c r="AW19" s="25">
        <f>IF('Men''s Epée'!AJ$3=TRUE,O19,0)</f>
        <v>0</v>
      </c>
      <c r="AX19" s="25">
        <f>IF('[2]Men''s Epée'!$U$3=TRUE,Q19,0)</f>
        <v>0</v>
      </c>
      <c r="AY19" s="25">
        <f>IF('[2]Men''s Epée'!$V$3=TRUE,T19,0)</f>
        <v>0</v>
      </c>
      <c r="AZ19" s="25">
        <f>IF('[2]Men''s Epée'!$W$3=TRUE,W19,0)</f>
        <v>0</v>
      </c>
      <c r="BA19" s="25">
        <f t="shared" si="19"/>
        <v>0</v>
      </c>
      <c r="BB19" s="55">
        <f t="shared" si="14"/>
        <v>0</v>
      </c>
      <c r="BC19" s="55">
        <f t="shared" si="15"/>
        <v>0</v>
      </c>
      <c r="BD19" s="55">
        <f t="shared" si="16"/>
        <v>0</v>
      </c>
      <c r="BE19" s="55">
        <f t="shared" si="17"/>
        <v>0</v>
      </c>
      <c r="BF19" s="25">
        <f t="shared" si="18"/>
        <v>0</v>
      </c>
    </row>
    <row r="20" spans="1:58" ht="13.5" customHeight="1">
      <c r="A20" s="19" t="str">
        <f t="shared" si="0"/>
        <v>17</v>
      </c>
      <c r="B20" s="19">
        <f t="shared" si="1"/>
      </c>
      <c r="C20" s="37" t="s">
        <v>135</v>
      </c>
      <c r="D20" s="25">
        <v>1984</v>
      </c>
      <c r="E20" s="21">
        <f>ROUND(F20+IF('[2]Men''s Epée'!$A$3=1,G20,0)+LARGE($AG20:$AR20,1)+LARGE($AG20:$AR20,2)+LARGE($AG20:$AR20,3)+LARGE($AG20:$AR20,4),0)</f>
        <v>850</v>
      </c>
      <c r="F20" s="22"/>
      <c r="G20" s="23"/>
      <c r="H20" s="23">
        <v>19</v>
      </c>
      <c r="I20" s="24">
        <f>IF(OR('[2]Men''s Epée'!$A$3=1,'Men''s Epée'!$AG$3=TRUE),IF(OR(H20&gt;=33,ISNUMBER(H20)=FALSE),0,VLOOKUP(H20,PointTable,I$3,TRUE)),0)</f>
        <v>208</v>
      </c>
      <c r="J20" s="23">
        <v>24</v>
      </c>
      <c r="K20" s="24">
        <f>IF(OR('[2]Men''s Epée'!$A$3=1,'Men''s Epée'!$AH$3=TRUE),IF(OR(J20&gt;=33,ISNUMBER(J20)=FALSE),0,VLOOKUP(J20,PointTable,K$3,TRUE)),0)</f>
        <v>203</v>
      </c>
      <c r="L20" s="23">
        <v>22</v>
      </c>
      <c r="M20" s="24">
        <f>IF(OR('[2]Men''s Epée'!$A$3=1,'Men''s Epée'!$AI$3=TRUE),IF(OR(L20&gt;=33,ISNUMBER(L20)=FALSE),0,VLOOKUP(L20,PointTable,M$3,TRUE)),0)</f>
        <v>205</v>
      </c>
      <c r="N20" s="23">
        <v>20</v>
      </c>
      <c r="O20" s="24">
        <f>IF(OR('[2]Men''s Epée'!$A$3=1,'Men''s Epée'!$AJ$3=TRUE),IF(OR(N20&gt;=33,ISNUMBER(N20)=FALSE),0,VLOOKUP(N20,PointTable,O$3,TRUE)),0)</f>
        <v>207</v>
      </c>
      <c r="P20" s="4" t="str">
        <f t="shared" si="2"/>
        <v>np</v>
      </c>
      <c r="Q20" s="5">
        <f>IF(OR('[2]Men's Epée'!$A$3=1,'[2]Men's Epée'!$U$3=TRUE),IF(OR(P20&gt;='Men''s Epée'!$A$3,ISNUMBER(P20)=FALSE),0,VLOOKUP(P20,PointTable,Q$3,TRUE)),0)</f>
        <v>0</v>
      </c>
      <c r="R20" s="4" t="str">
        <f>VLOOKUP($C20,'[2]Women''s Saber'!$C$4:$U$100,R$1-2,FALSE)</f>
        <v>np</v>
      </c>
      <c r="S20" s="4">
        <f t="shared" si="3"/>
        <v>42</v>
      </c>
      <c r="T20" s="5">
        <f>IF(OR('[2]Men's Epée'!$A$3=1,'[2]Men's Epée'!$V$3=TRUE),IF(OR(S20&gt;='Men''s Epée'!$A$3,ISNUMBER(S20)=FALSE),0,VLOOKUP(S20,PointTable,T$3,TRUE)),0)</f>
        <v>230</v>
      </c>
      <c r="U20" s="4">
        <f>VLOOKUP($C20,'[2]Women''s Saber'!$C$4:$U$100,U$1-2,FALSE)</f>
        <v>42</v>
      </c>
      <c r="V20" s="4" t="str">
        <f t="shared" si="4"/>
        <v>np</v>
      </c>
      <c r="W20" s="5">
        <f>IF(OR('[2]Men's Epée'!$A$3=1,'[2]Men's Epée'!$W$3=TRUE),IF(OR(V20&gt;='Men''s Epée'!$A$3,ISNUMBER(V20)=FALSE),0,VLOOKUP(V20,PointTable,W$3,TRUE)),0)</f>
        <v>0</v>
      </c>
      <c r="X20" s="4" t="str">
        <f>VLOOKUP($C20,'[2]Women''s Saber'!$C$4:$U$100,X$1-2,FALSE)</f>
        <v>np</v>
      </c>
      <c r="Y20" s="4" t="str">
        <f t="shared" si="5"/>
        <v>np</v>
      </c>
      <c r="Z20" s="5">
        <f>IF(OR(Y20&gt;='Men''s Epée'!$A$3,ISNUMBER(Y20)=FALSE),0,VLOOKUP(Y20,PointTable,Z$3,TRUE))</f>
        <v>0</v>
      </c>
      <c r="AA20" s="4" t="str">
        <f>VLOOKUP($C20,'[2]Women''s Saber'!$C$4:$U$100,AA$1-2,FALSE)</f>
        <v>np</v>
      </c>
      <c r="AB20" s="52"/>
      <c r="AE20" s="54"/>
      <c r="AG20" s="25">
        <f t="shared" si="6"/>
        <v>208</v>
      </c>
      <c r="AH20" s="25">
        <f t="shared" si="7"/>
        <v>203</v>
      </c>
      <c r="AI20" s="25">
        <f t="shared" si="8"/>
        <v>205</v>
      </c>
      <c r="AJ20" s="25">
        <f t="shared" si="9"/>
        <v>207</v>
      </c>
      <c r="AK20" s="25">
        <f t="shared" si="10"/>
        <v>0</v>
      </c>
      <c r="AL20" s="25">
        <f t="shared" si="11"/>
        <v>230</v>
      </c>
      <c r="AM20" s="25">
        <f t="shared" si="12"/>
        <v>0</v>
      </c>
      <c r="AN20" s="25">
        <f t="shared" si="13"/>
        <v>0</v>
      </c>
      <c r="AO20" s="25">
        <f>IF(OR('[2]Men''s Epée'!$A$3=1,AB20&gt;0),ABS(AB20),0)</f>
        <v>0</v>
      </c>
      <c r="AP20" s="25">
        <f>IF(OR('[2]Men''s Epée'!$A$3=1,AC20&gt;0),ABS(AC20),0)</f>
        <v>0</v>
      </c>
      <c r="AQ20" s="25">
        <f>IF(OR('[2]Men''s Epée'!$A$3=1,AD20&gt;0),ABS(AD20),0)</f>
        <v>0</v>
      </c>
      <c r="AR20" s="25">
        <f>IF(OR('[2]Men''s Epée'!$A$3=1,AE20&gt;0),ABS(AE20),0)</f>
        <v>0</v>
      </c>
      <c r="AT20" s="25">
        <f>IF('Men''s Epée'!AG$3=TRUE,I20,0)</f>
        <v>208</v>
      </c>
      <c r="AU20" s="25">
        <f>IF('Men''s Epée'!AH$3=TRUE,K20,0)</f>
        <v>0</v>
      </c>
      <c r="AV20" s="25">
        <f>IF('Men''s Epée'!AI$3=TRUE,M20,0)</f>
        <v>0</v>
      </c>
      <c r="AW20" s="25">
        <f>IF('Men''s Epée'!AJ$3=TRUE,O20,0)</f>
        <v>0</v>
      </c>
      <c r="AX20" s="25">
        <f>IF('[2]Men''s Epée'!$U$3=TRUE,Q20,0)</f>
        <v>0</v>
      </c>
      <c r="AY20" s="25">
        <f>IF('[2]Men''s Epée'!$V$3=TRUE,T20,0)</f>
        <v>0</v>
      </c>
      <c r="AZ20" s="25">
        <f>IF('[2]Men''s Epée'!$W$3=TRUE,W20,0)</f>
        <v>0</v>
      </c>
      <c r="BA20" s="25">
        <f t="shared" si="19"/>
        <v>0</v>
      </c>
      <c r="BB20" s="55">
        <f t="shared" si="14"/>
        <v>0</v>
      </c>
      <c r="BC20" s="55">
        <f t="shared" si="15"/>
        <v>0</v>
      </c>
      <c r="BD20" s="55">
        <f t="shared" si="16"/>
        <v>0</v>
      </c>
      <c r="BE20" s="55">
        <f t="shared" si="17"/>
        <v>0</v>
      </c>
      <c r="BF20" s="25">
        <f t="shared" si="18"/>
        <v>208</v>
      </c>
    </row>
    <row r="21" spans="1:58" ht="13.5" customHeight="1">
      <c r="A21" s="19" t="str">
        <f t="shared" si="0"/>
        <v>18</v>
      </c>
      <c r="B21" s="19">
        <f t="shared" si="1"/>
      </c>
      <c r="C21" s="38" t="s">
        <v>57</v>
      </c>
      <c r="D21" s="25">
        <v>1982</v>
      </c>
      <c r="E21" s="21">
        <f>ROUND(F21+IF('[2]Men''s Epée'!$A$3=1,G21,0)+LARGE($AG21:$AR21,1)+LARGE($AG21:$AR21,2)+LARGE($AG21:$AR21,3)+LARGE($AG21:$AR21,4),0)</f>
        <v>828</v>
      </c>
      <c r="F21" s="22"/>
      <c r="G21" s="23"/>
      <c r="H21" s="23" t="s">
        <v>8</v>
      </c>
      <c r="I21" s="24">
        <f>IF(OR('[2]Men''s Epée'!$A$3=1,'Men''s Epée'!$AG$3=TRUE),IF(OR(H21&gt;=33,ISNUMBER(H21)=FALSE),0,VLOOKUP(H21,PointTable,I$3,TRUE)),0)</f>
        <v>0</v>
      </c>
      <c r="J21" s="23">
        <v>18</v>
      </c>
      <c r="K21" s="24">
        <f>IF(OR('[2]Men''s Epée'!$A$3=1,'Men''s Epée'!$AH$3=TRUE),IF(OR(J21&gt;=33,ISNUMBER(J21)=FALSE),0,VLOOKUP(J21,PointTable,K$3,TRUE)),0)</f>
        <v>209</v>
      </c>
      <c r="L21" s="23">
        <v>12</v>
      </c>
      <c r="M21" s="24">
        <f>IF(OR('[2]Men''s Epée'!$A$3=1,'Men''s Epée'!$AI$3=TRUE),IF(OR(L21&gt;=33,ISNUMBER(L21)=FALSE),0,VLOOKUP(L21,PointTable,M$3,TRUE)),0)</f>
        <v>318</v>
      </c>
      <c r="N21" s="23">
        <v>15</v>
      </c>
      <c r="O21" s="24">
        <f>IF(OR('[2]Men''s Epée'!$A$3=1,'Men''s Epée'!$AJ$3=TRUE),IF(OR(N21&gt;=33,ISNUMBER(N21)=FALSE),0,VLOOKUP(N21,PointTable,O$3,TRUE)),0)</f>
        <v>301</v>
      </c>
      <c r="P21" s="4" t="str">
        <f t="shared" si="2"/>
        <v>np</v>
      </c>
      <c r="Q21" s="5">
        <f>IF(OR('[2]Men's Epée'!$A$3=1,'[2]Men's Epée'!$U$3=TRUE),IF(OR(P21&gt;='Men''s Epée'!$A$3,ISNUMBER(P21)=FALSE),0,VLOOKUP(P21,PointTable,Q$3,TRUE)),0)</f>
        <v>0</v>
      </c>
      <c r="R21" s="4" t="e">
        <f>VLOOKUP($C21,'[2]Women''s Saber'!$C$4:$U$100,R$1-2,FALSE)</f>
        <v>#N/A</v>
      </c>
      <c r="S21" s="4" t="str">
        <f t="shared" si="3"/>
        <v>np</v>
      </c>
      <c r="T21" s="5">
        <f>IF(OR('[2]Men's Epée'!$A$3=1,'[2]Men's Epée'!$V$3=TRUE),IF(OR(S21&gt;='Men''s Epée'!$A$3,ISNUMBER(S21)=FALSE),0,VLOOKUP(S21,PointTable,T$3,TRUE)),0)</f>
        <v>0</v>
      </c>
      <c r="U21" s="4" t="e">
        <f>VLOOKUP($C21,'[2]Women''s Saber'!$C$4:$U$100,U$1-2,FALSE)</f>
        <v>#N/A</v>
      </c>
      <c r="V21" s="4" t="str">
        <f t="shared" si="4"/>
        <v>np</v>
      </c>
      <c r="W21" s="5">
        <f>IF(OR('[2]Men's Epée'!$A$3=1,'[2]Men's Epée'!$W$3=TRUE),IF(OR(V21&gt;='Men''s Epée'!$A$3,ISNUMBER(V21)=FALSE),0,VLOOKUP(V21,PointTable,W$3,TRUE)),0)</f>
        <v>0</v>
      </c>
      <c r="X21" s="4" t="e">
        <f>VLOOKUP($C21,'[2]Women''s Saber'!$C$4:$U$100,X$1-2,FALSE)</f>
        <v>#N/A</v>
      </c>
      <c r="Y21" s="4" t="str">
        <f t="shared" si="5"/>
        <v>np</v>
      </c>
      <c r="Z21" s="5">
        <f>IF(OR(Y21&gt;='Men''s Epée'!$A$3,ISNUMBER(Y21)=FALSE),0,VLOOKUP(Y21,PointTable,Z$3,TRUE))</f>
        <v>0</v>
      </c>
      <c r="AA21" s="4" t="e">
        <f>VLOOKUP($C21,'[2]Women''s Saber'!$C$4:$U$100,AA$1-2,FALSE)</f>
        <v>#N/A</v>
      </c>
      <c r="AB21" s="52"/>
      <c r="AE21" s="54"/>
      <c r="AG21" s="25">
        <f t="shared" si="6"/>
        <v>0</v>
      </c>
      <c r="AH21" s="25">
        <f t="shared" si="7"/>
        <v>209</v>
      </c>
      <c r="AI21" s="25">
        <f t="shared" si="8"/>
        <v>318</v>
      </c>
      <c r="AJ21" s="25">
        <f t="shared" si="9"/>
        <v>301</v>
      </c>
      <c r="AK21" s="25">
        <f t="shared" si="10"/>
        <v>0</v>
      </c>
      <c r="AL21" s="25">
        <f t="shared" si="11"/>
        <v>0</v>
      </c>
      <c r="AM21" s="25">
        <f t="shared" si="12"/>
        <v>0</v>
      </c>
      <c r="AN21" s="25">
        <f t="shared" si="13"/>
        <v>0</v>
      </c>
      <c r="AO21" s="25">
        <f>IF(OR('[2]Men''s Epée'!$A$3=1,AB21&gt;0),ABS(AB21),0)</f>
        <v>0</v>
      </c>
      <c r="AP21" s="25">
        <f>IF(OR('[2]Men''s Epée'!$A$3=1,AC21&gt;0),ABS(AC21),0)</f>
        <v>0</v>
      </c>
      <c r="AQ21" s="25">
        <f>IF(OR('[2]Men''s Epée'!$A$3=1,AD21&gt;0),ABS(AD21),0)</f>
        <v>0</v>
      </c>
      <c r="AR21" s="25">
        <f>IF(OR('[2]Men''s Epée'!$A$3=1,AE21&gt;0),ABS(AE21),0)</f>
        <v>0</v>
      </c>
      <c r="AT21" s="25">
        <f>IF('Men''s Epée'!AG$3=TRUE,I21,0)</f>
        <v>0</v>
      </c>
      <c r="AU21" s="25">
        <f>IF('Men''s Epée'!AH$3=TRUE,K21,0)</f>
        <v>0</v>
      </c>
      <c r="AV21" s="25">
        <f>IF('Men''s Epée'!AI$3=TRUE,M21,0)</f>
        <v>0</v>
      </c>
      <c r="AW21" s="25">
        <f>IF('Men''s Epée'!AJ$3=TRUE,O21,0)</f>
        <v>0</v>
      </c>
      <c r="AX21" s="25">
        <f>IF('[2]Men''s Epée'!$U$3=TRUE,Q21,0)</f>
        <v>0</v>
      </c>
      <c r="AY21" s="25">
        <f>IF('[2]Men''s Epée'!$V$3=TRUE,T21,0)</f>
        <v>0</v>
      </c>
      <c r="AZ21" s="25">
        <f>IF('[2]Men''s Epée'!$W$3=TRUE,W21,0)</f>
        <v>0</v>
      </c>
      <c r="BA21" s="25">
        <f t="shared" si="19"/>
        <v>0</v>
      </c>
      <c r="BB21" s="55">
        <f t="shared" si="14"/>
        <v>0</v>
      </c>
      <c r="BC21" s="55">
        <f t="shared" si="15"/>
        <v>0</v>
      </c>
      <c r="BD21" s="55">
        <f t="shared" si="16"/>
        <v>0</v>
      </c>
      <c r="BE21" s="55">
        <f t="shared" si="17"/>
        <v>0</v>
      </c>
      <c r="BF21" s="25">
        <f t="shared" si="18"/>
        <v>0</v>
      </c>
    </row>
    <row r="22" spans="1:58" ht="13.5" customHeight="1">
      <c r="A22" s="19" t="str">
        <f t="shared" si="0"/>
        <v>19</v>
      </c>
      <c r="B22" s="19">
        <f t="shared" si="1"/>
      </c>
      <c r="C22" s="37" t="s">
        <v>98</v>
      </c>
      <c r="D22" s="25">
        <v>1983</v>
      </c>
      <c r="E22" s="21">
        <f>ROUND(F22+IF('[2]Men''s Epée'!$A$3=1,G22,0)+LARGE($AG22:$AR22,1)+LARGE($AG22:$AR22,2)+LARGE($AG22:$AR22,3)+LARGE($AG22:$AR22,4),0)</f>
        <v>731</v>
      </c>
      <c r="F22" s="22"/>
      <c r="G22" s="23"/>
      <c r="H22" s="23" t="s">
        <v>8</v>
      </c>
      <c r="I22" s="24">
        <f>IF(OR('[2]Men''s Epée'!$A$3=1,'Men''s Epée'!$AG$3=TRUE),IF(OR(H22&gt;=33,ISNUMBER(H22)=FALSE),0,VLOOKUP(H22,PointTable,I$3,TRUE)),0)</f>
        <v>0</v>
      </c>
      <c r="J22" s="23" t="s">
        <v>8</v>
      </c>
      <c r="K22" s="24">
        <f>IF(OR('[2]Men''s Epée'!$A$3=1,'Men''s Epée'!$AH$3=TRUE),IF(OR(J22&gt;=33,ISNUMBER(J22)=FALSE),0,VLOOKUP(J22,PointTable,K$3,TRUE)),0)</f>
        <v>0</v>
      </c>
      <c r="L22" s="23">
        <v>21</v>
      </c>
      <c r="M22" s="24">
        <f>IF(OR('[2]Men''s Epée'!$A$3=1,'Men''s Epée'!$AI$3=TRUE),IF(OR(L22&gt;=33,ISNUMBER(L22)=FALSE),0,VLOOKUP(L22,PointTable,M$3,TRUE)),0)</f>
        <v>206</v>
      </c>
      <c r="N22" s="23">
        <v>16</v>
      </c>
      <c r="O22" s="24">
        <f>IF(OR('[2]Men''s Epée'!$A$3=1,'Men''s Epée'!$AJ$3=TRUE),IF(OR(N22&gt;=33,ISNUMBER(N22)=FALSE),0,VLOOKUP(N22,PointTable,O$3,TRUE)),0)</f>
        <v>300</v>
      </c>
      <c r="P22" s="4">
        <f t="shared" si="2"/>
        <v>43</v>
      </c>
      <c r="Q22" s="5">
        <f>IF(OR('[2]Men's Epée'!$A$3=1,'[2]Men's Epée'!$U$3=TRUE),IF(OR(P22&gt;='Men''s Epée'!$A$3,ISNUMBER(P22)=FALSE),0,VLOOKUP(P22,PointTable,Q$3,TRUE)),0)</f>
        <v>225</v>
      </c>
      <c r="R22" s="4">
        <f>VLOOKUP($C22,'[2]Women''s Saber'!$C$4:$U$100,R$1-2,FALSE)</f>
        <v>43</v>
      </c>
      <c r="S22" s="4" t="str">
        <f t="shared" si="3"/>
        <v>np</v>
      </c>
      <c r="T22" s="5">
        <f>IF(OR('[2]Men's Epée'!$A$3=1,'[2]Men's Epée'!$V$3=TRUE),IF(OR(S22&gt;='Men''s Epée'!$A$3,ISNUMBER(S22)=FALSE),0,VLOOKUP(S22,PointTable,T$3,TRUE)),0)</f>
        <v>0</v>
      </c>
      <c r="U22" s="4" t="str">
        <f>VLOOKUP($C22,'[2]Women''s Saber'!$C$4:$U$100,U$1-2,FALSE)</f>
        <v>np</v>
      </c>
      <c r="V22" s="4" t="str">
        <f t="shared" si="4"/>
        <v>np</v>
      </c>
      <c r="W22" s="5">
        <f>IF(OR('[2]Men's Epée'!$A$3=1,'[2]Men's Epée'!$W$3=TRUE),IF(OR(V22&gt;='Men''s Epée'!$A$3,ISNUMBER(V22)=FALSE),0,VLOOKUP(V22,PointTable,W$3,TRUE)),0)</f>
        <v>0</v>
      </c>
      <c r="X22" s="4" t="str">
        <f>VLOOKUP($C22,'[2]Women''s Saber'!$C$4:$U$100,X$1-2,FALSE)</f>
        <v>np</v>
      </c>
      <c r="Y22" s="4" t="str">
        <f t="shared" si="5"/>
        <v>np</v>
      </c>
      <c r="Z22" s="5">
        <f>IF(OR(Y22&gt;='Men''s Epée'!$A$3,ISNUMBER(Y22)=FALSE),0,VLOOKUP(Y22,PointTable,Z$3,TRUE))</f>
        <v>0</v>
      </c>
      <c r="AA22" s="4" t="str">
        <f>VLOOKUP($C22,'[2]Women''s Saber'!$C$4:$U$100,AA$1-2,FALSE)</f>
        <v>np</v>
      </c>
      <c r="AB22" s="52"/>
      <c r="AE22" s="54"/>
      <c r="AG22" s="25">
        <f t="shared" si="6"/>
        <v>0</v>
      </c>
      <c r="AH22" s="25">
        <f t="shared" si="7"/>
        <v>0</v>
      </c>
      <c r="AI22" s="25">
        <f t="shared" si="8"/>
        <v>206</v>
      </c>
      <c r="AJ22" s="25">
        <f t="shared" si="9"/>
        <v>300</v>
      </c>
      <c r="AK22" s="25">
        <f t="shared" si="10"/>
        <v>225</v>
      </c>
      <c r="AL22" s="25">
        <f t="shared" si="11"/>
        <v>0</v>
      </c>
      <c r="AM22" s="25">
        <f t="shared" si="12"/>
        <v>0</v>
      </c>
      <c r="AN22" s="25">
        <f t="shared" si="13"/>
        <v>0</v>
      </c>
      <c r="AO22" s="25">
        <f>IF(OR('[2]Men''s Epée'!$A$3=1,AB22&gt;0),ABS(AB22),0)</f>
        <v>0</v>
      </c>
      <c r="AP22" s="25">
        <f>IF(OR('[2]Men''s Epée'!$A$3=1,AC22&gt;0),ABS(AC22),0)</f>
        <v>0</v>
      </c>
      <c r="AQ22" s="25">
        <f>IF(OR('[2]Men''s Epée'!$A$3=1,AD22&gt;0),ABS(AD22),0)</f>
        <v>0</v>
      </c>
      <c r="AR22" s="25">
        <f>IF(OR('[2]Men''s Epée'!$A$3=1,AE22&gt;0),ABS(AE22),0)</f>
        <v>0</v>
      </c>
      <c r="AT22" s="25">
        <f>IF('Men''s Epée'!AG$3=TRUE,I22,0)</f>
        <v>0</v>
      </c>
      <c r="AU22" s="25">
        <f>IF('Men''s Epée'!AH$3=TRUE,K22,0)</f>
        <v>0</v>
      </c>
      <c r="AV22" s="25">
        <f>IF('Men''s Epée'!AI$3=TRUE,M22,0)</f>
        <v>0</v>
      </c>
      <c r="AW22" s="25">
        <f>IF('Men''s Epée'!AJ$3=TRUE,O22,0)</f>
        <v>0</v>
      </c>
      <c r="AX22" s="25">
        <f>IF('[2]Men''s Epée'!$U$3=TRUE,Q22,0)</f>
        <v>0</v>
      </c>
      <c r="AY22" s="25">
        <f>IF('[2]Men''s Epée'!$V$3=TRUE,T22,0)</f>
        <v>0</v>
      </c>
      <c r="AZ22" s="25">
        <f>IF('[2]Men''s Epée'!$W$3=TRUE,W22,0)</f>
        <v>0</v>
      </c>
      <c r="BA22" s="25">
        <f t="shared" si="19"/>
        <v>0</v>
      </c>
      <c r="BB22" s="55">
        <f t="shared" si="14"/>
        <v>0</v>
      </c>
      <c r="BC22" s="55">
        <f t="shared" si="15"/>
        <v>0</v>
      </c>
      <c r="BD22" s="55">
        <f t="shared" si="16"/>
        <v>0</v>
      </c>
      <c r="BE22" s="55">
        <f t="shared" si="17"/>
        <v>0</v>
      </c>
      <c r="BF22" s="25">
        <f t="shared" si="18"/>
        <v>0</v>
      </c>
    </row>
    <row r="23" spans="1:58" ht="13.5" customHeight="1">
      <c r="A23" s="19" t="str">
        <f t="shared" si="0"/>
        <v>20</v>
      </c>
      <c r="B23" s="19" t="str">
        <f t="shared" si="1"/>
        <v>#</v>
      </c>
      <c r="C23" s="37" t="s">
        <v>195</v>
      </c>
      <c r="D23" s="25">
        <v>1987</v>
      </c>
      <c r="E23" s="21">
        <f>ROUND(F23+IF('[2]Men''s Epée'!$A$3=1,G23,0)+LARGE($AG23:$AR23,1)+LARGE($AG23:$AR23,2)+LARGE($AG23:$AR23,3)+LARGE($AG23:$AR23,4),0)</f>
        <v>677</v>
      </c>
      <c r="F23" s="22"/>
      <c r="G23" s="23"/>
      <c r="H23" s="23">
        <v>13</v>
      </c>
      <c r="I23" s="24">
        <f>IF(OR('[2]Men''s Epée'!$A$3=1,'Men''s Epée'!$AG$3=TRUE),IF(OR(H23&gt;=33,ISNUMBER(H23)=FALSE),0,VLOOKUP(H23,PointTable,I$3,TRUE)),0)</f>
        <v>303</v>
      </c>
      <c r="J23" s="23">
        <v>23</v>
      </c>
      <c r="K23" s="24">
        <f>IF(OR('[2]Men''s Epée'!$A$3=1,'Men''s Epée'!$AH$3=TRUE),IF(OR(J23&gt;=33,ISNUMBER(J23)=FALSE),0,VLOOKUP(J23,PointTable,K$3,TRUE)),0)</f>
        <v>204</v>
      </c>
      <c r="L23" s="23" t="s">
        <v>8</v>
      </c>
      <c r="M23" s="24">
        <f>IF(OR('[2]Men''s Epée'!$A$3=1,'Men''s Epée'!$AI$3=TRUE),IF(OR(L23&gt;=33,ISNUMBER(L23)=FALSE),0,VLOOKUP(L23,PointTable,M$3,TRUE)),0)</f>
        <v>0</v>
      </c>
      <c r="N23" s="23">
        <v>27</v>
      </c>
      <c r="O23" s="24">
        <f>IF(OR('[2]Men''s Epée'!$A$3=1,'Men''s Epée'!$AJ$3=TRUE),IF(OR(N23&gt;=33,ISNUMBER(N23)=FALSE),0,VLOOKUP(N23,PointTable,O$3,TRUE)),0)</f>
        <v>170</v>
      </c>
      <c r="P23" s="4" t="str">
        <f t="shared" si="2"/>
        <v>np</v>
      </c>
      <c r="Q23" s="5">
        <f>IF(OR('[2]Men's Epée'!$A$3=1,'[2]Men's Epée'!$U$3=TRUE),IF(OR(P23&gt;='Men''s Epée'!$A$3,ISNUMBER(P23)=FALSE),0,VLOOKUP(P23,PointTable,Q$3,TRUE)),0)</f>
        <v>0</v>
      </c>
      <c r="R23" s="4" t="e">
        <f>VLOOKUP($C23,'[2]Women''s Saber'!$C$4:$U$100,R$1-2,FALSE)</f>
        <v>#N/A</v>
      </c>
      <c r="S23" s="4" t="str">
        <f t="shared" si="3"/>
        <v>np</v>
      </c>
      <c r="T23" s="5">
        <f>IF(OR('[2]Men's Epée'!$A$3=1,'[2]Men's Epée'!$V$3=TRUE),IF(OR(S23&gt;='Men''s Epée'!$A$3,ISNUMBER(S23)=FALSE),0,VLOOKUP(S23,PointTable,T$3,TRUE)),0)</f>
        <v>0</v>
      </c>
      <c r="U23" s="4" t="e">
        <f>VLOOKUP($C23,'[2]Women''s Saber'!$C$4:$U$100,U$1-2,FALSE)</f>
        <v>#N/A</v>
      </c>
      <c r="V23" s="4" t="str">
        <f t="shared" si="4"/>
        <v>np</v>
      </c>
      <c r="W23" s="5">
        <f>IF(OR('[2]Men's Epée'!$A$3=1,'[2]Men's Epée'!$W$3=TRUE),IF(OR(V23&gt;='Men''s Epée'!$A$3,ISNUMBER(V23)=FALSE),0,VLOOKUP(V23,PointTable,W$3,TRUE)),0)</f>
        <v>0</v>
      </c>
      <c r="X23" s="4" t="e">
        <f>VLOOKUP($C23,'[2]Women''s Saber'!$C$4:$U$100,X$1-2,FALSE)</f>
        <v>#N/A</v>
      </c>
      <c r="Y23" s="4" t="str">
        <f t="shared" si="5"/>
        <v>np</v>
      </c>
      <c r="Z23" s="5">
        <f>IF(OR(Y23&gt;='Men''s Epée'!$A$3,ISNUMBER(Y23)=FALSE),0,VLOOKUP(Y23,PointTable,Z$3,TRUE))</f>
        <v>0</v>
      </c>
      <c r="AA23" s="4" t="e">
        <f>VLOOKUP($C23,'[2]Women''s Saber'!$C$4:$U$100,AA$1-2,FALSE)</f>
        <v>#N/A</v>
      </c>
      <c r="AB23" s="52"/>
      <c r="AE23" s="54"/>
      <c r="AG23" s="25">
        <f>I23</f>
        <v>303</v>
      </c>
      <c r="AH23" s="25">
        <f>K23</f>
        <v>204</v>
      </c>
      <c r="AI23" s="25">
        <f>M23</f>
        <v>0</v>
      </c>
      <c r="AJ23" s="25">
        <f>O23</f>
        <v>170</v>
      </c>
      <c r="AK23" s="25">
        <f>Q23</f>
        <v>0</v>
      </c>
      <c r="AL23" s="25">
        <f>T23</f>
        <v>0</v>
      </c>
      <c r="AM23" s="25">
        <f>W23</f>
        <v>0</v>
      </c>
      <c r="AN23" s="25">
        <f>Z23</f>
        <v>0</v>
      </c>
      <c r="AO23" s="25">
        <f>IF(OR('[2]Men''s Epée'!$A$3=1,AB23&gt;0),ABS(AB23),0)</f>
        <v>0</v>
      </c>
      <c r="AP23" s="25">
        <f>IF(OR('[2]Men''s Epée'!$A$3=1,AC23&gt;0),ABS(AC23),0)</f>
        <v>0</v>
      </c>
      <c r="AQ23" s="25">
        <f>IF(OR('[2]Men''s Epée'!$A$3=1,AD23&gt;0),ABS(AD23),0)</f>
        <v>0</v>
      </c>
      <c r="AR23" s="25">
        <f>IF(OR('[2]Men''s Epée'!$A$3=1,AE23&gt;0),ABS(AE23),0)</f>
        <v>0</v>
      </c>
      <c r="AT23" s="25">
        <f>IF('Men''s Epée'!AG$3=TRUE,I23,0)</f>
        <v>303</v>
      </c>
      <c r="AU23" s="25">
        <f>IF('Men''s Epée'!AH$3=TRUE,K23,0)</f>
        <v>0</v>
      </c>
      <c r="AV23" s="25">
        <f>IF('Men''s Epée'!AI$3=TRUE,M23,0)</f>
        <v>0</v>
      </c>
      <c r="AW23" s="25">
        <f>IF('Men''s Epée'!AJ$3=TRUE,O23,0)</f>
        <v>0</v>
      </c>
      <c r="AX23" s="25">
        <f>IF('[2]Men''s Epée'!$U$3=TRUE,Q23,0)</f>
        <v>0</v>
      </c>
      <c r="AY23" s="25">
        <f>IF('[2]Men''s Epée'!$V$3=TRUE,T23,0)</f>
        <v>0</v>
      </c>
      <c r="AZ23" s="25">
        <f>IF('[2]Men''s Epée'!$W$3=TRUE,W23,0)</f>
        <v>0</v>
      </c>
      <c r="BA23" s="25">
        <f t="shared" si="19"/>
        <v>0</v>
      </c>
      <c r="BB23" s="55">
        <f t="shared" si="14"/>
        <v>0</v>
      </c>
      <c r="BC23" s="55">
        <f t="shared" si="15"/>
        <v>0</v>
      </c>
      <c r="BD23" s="55">
        <f t="shared" si="16"/>
        <v>0</v>
      </c>
      <c r="BE23" s="55">
        <f t="shared" si="17"/>
        <v>0</v>
      </c>
      <c r="BF23" s="25">
        <f t="shared" si="18"/>
        <v>303</v>
      </c>
    </row>
    <row r="24" spans="1:58" ht="13.5" customHeight="1">
      <c r="A24" s="19" t="str">
        <f t="shared" si="0"/>
        <v>21</v>
      </c>
      <c r="B24" s="19">
        <f t="shared" si="1"/>
      </c>
      <c r="C24" s="37" t="s">
        <v>101</v>
      </c>
      <c r="D24" s="25">
        <v>1982</v>
      </c>
      <c r="E24" s="21">
        <f>ROUND(F24+IF('[2]Men''s Epée'!$A$3=1,G24,0)+LARGE($AG24:$AR24,1)+LARGE($AG24:$AR24,2)+LARGE($AG24:$AR24,3)+LARGE($AG24:$AR24,4),0)</f>
        <v>603</v>
      </c>
      <c r="F24" s="22"/>
      <c r="G24" s="23"/>
      <c r="H24" s="23" t="s">
        <v>8</v>
      </c>
      <c r="I24" s="24">
        <f>IF(OR('[2]Men''s Epée'!$A$3=1,'Men''s Epée'!$AG$3=TRUE),IF(OR(H24&gt;=33,ISNUMBER(H24)=FALSE),0,VLOOKUP(H24,PointTable,I$3,TRUE)),0)</f>
        <v>0</v>
      </c>
      <c r="J24" s="23">
        <v>13</v>
      </c>
      <c r="K24" s="24">
        <f>IF(OR('[2]Men''s Epée'!$A$3=1,'Men''s Epée'!$AH$3=TRUE),IF(OR(J24&gt;=33,ISNUMBER(J24)=FALSE),0,VLOOKUP(J24,PointTable,K$3,TRUE)),0)</f>
        <v>303</v>
      </c>
      <c r="L24" s="23">
        <v>16</v>
      </c>
      <c r="M24" s="24">
        <f>IF(OR('[2]Men''s Epée'!$A$3=1,'Men''s Epée'!$AI$3=TRUE),IF(OR(L24&gt;=33,ISNUMBER(L24)=FALSE),0,VLOOKUP(L24,PointTable,M$3,TRUE)),0)</f>
        <v>300</v>
      </c>
      <c r="N24" s="23" t="s">
        <v>8</v>
      </c>
      <c r="O24" s="24">
        <f>IF(OR('[2]Men''s Epée'!$A$3=1,'Men''s Epée'!$AJ$3=TRUE),IF(OR(N24&gt;=33,ISNUMBER(N24)=FALSE),0,VLOOKUP(N24,PointTable,O$3,TRUE)),0)</f>
        <v>0</v>
      </c>
      <c r="P24" s="4" t="str">
        <f t="shared" si="2"/>
        <v>np</v>
      </c>
      <c r="Q24" s="5">
        <f>IF(OR('[2]Men's Epée'!$A$3=1,'[2]Men's Epée'!$U$3=TRUE),IF(OR(P24&gt;='Men''s Epée'!$A$3,ISNUMBER(P24)=FALSE),0,VLOOKUP(P24,PointTable,Q$3,TRUE)),0)</f>
        <v>0</v>
      </c>
      <c r="R24" s="4" t="e">
        <f>VLOOKUP($C24,'[2]Women''s Saber'!$C$4:$U$100,R$1-2,FALSE)</f>
        <v>#N/A</v>
      </c>
      <c r="S24" s="4" t="str">
        <f t="shared" si="3"/>
        <v>np</v>
      </c>
      <c r="T24" s="5">
        <f>IF(OR('[2]Men's Epée'!$A$3=1,'[2]Men's Epée'!$V$3=TRUE),IF(OR(S24&gt;='Men''s Epée'!$A$3,ISNUMBER(S24)=FALSE),0,VLOOKUP(S24,PointTable,T$3,TRUE)),0)</f>
        <v>0</v>
      </c>
      <c r="U24" s="4" t="e">
        <f>VLOOKUP($C24,'[2]Women''s Saber'!$C$4:$U$100,U$1-2,FALSE)</f>
        <v>#N/A</v>
      </c>
      <c r="V24" s="4" t="str">
        <f t="shared" si="4"/>
        <v>np</v>
      </c>
      <c r="W24" s="5">
        <f>IF(OR('[2]Men's Epée'!$A$3=1,'[2]Men's Epée'!$W$3=TRUE),IF(OR(V24&gt;='Men''s Epée'!$A$3,ISNUMBER(V24)=FALSE),0,VLOOKUP(V24,PointTable,W$3,TRUE)),0)</f>
        <v>0</v>
      </c>
      <c r="X24" s="4" t="e">
        <f>VLOOKUP($C24,'[2]Women''s Saber'!$C$4:$U$100,X$1-2,FALSE)</f>
        <v>#N/A</v>
      </c>
      <c r="Y24" s="4" t="str">
        <f t="shared" si="5"/>
        <v>np</v>
      </c>
      <c r="Z24" s="5">
        <f>IF(OR(Y24&gt;='Men''s Epée'!$A$3,ISNUMBER(Y24)=FALSE),0,VLOOKUP(Y24,PointTable,Z$3,TRUE))</f>
        <v>0</v>
      </c>
      <c r="AA24" s="4" t="e">
        <f>VLOOKUP($C24,'[2]Women''s Saber'!$C$4:$U$100,AA$1-2,FALSE)</f>
        <v>#N/A</v>
      </c>
      <c r="AB24" s="52"/>
      <c r="AE24" s="54"/>
      <c r="AG24" s="25">
        <f>I24</f>
        <v>0</v>
      </c>
      <c r="AH24" s="25">
        <f>K24</f>
        <v>303</v>
      </c>
      <c r="AI24" s="25">
        <f>M24</f>
        <v>300</v>
      </c>
      <c r="AJ24" s="25">
        <f>O24</f>
        <v>0</v>
      </c>
      <c r="AK24" s="25">
        <f>Q24</f>
        <v>0</v>
      </c>
      <c r="AL24" s="25">
        <f>T24</f>
        <v>0</v>
      </c>
      <c r="AM24" s="25">
        <f>W24</f>
        <v>0</v>
      </c>
      <c r="AN24" s="25">
        <f>Z24</f>
        <v>0</v>
      </c>
      <c r="AO24" s="25">
        <f>IF(OR('[2]Men''s Epée'!$A$3=1,AB24&gt;0),ABS(AB24),0)</f>
        <v>0</v>
      </c>
      <c r="AP24" s="25">
        <f>IF(OR('[2]Men''s Epée'!$A$3=1,AC24&gt;0),ABS(AC24),0)</f>
        <v>0</v>
      </c>
      <c r="AQ24" s="25">
        <f>IF(OR('[2]Men''s Epée'!$A$3=1,AD24&gt;0),ABS(AD24),0)</f>
        <v>0</v>
      </c>
      <c r="AR24" s="25">
        <f>IF(OR('[2]Men''s Epée'!$A$3=1,AE24&gt;0),ABS(AE24),0)</f>
        <v>0</v>
      </c>
      <c r="AT24" s="25">
        <f>IF('Men''s Epée'!AG$3=TRUE,I24,0)</f>
        <v>0</v>
      </c>
      <c r="AU24" s="25">
        <f>IF('Men''s Epée'!AH$3=TRUE,K24,0)</f>
        <v>0</v>
      </c>
      <c r="AV24" s="25">
        <f>IF('Men''s Epée'!AI$3=TRUE,M24,0)</f>
        <v>0</v>
      </c>
      <c r="AW24" s="25">
        <f>IF('Men''s Epée'!AJ$3=TRUE,O24,0)</f>
        <v>0</v>
      </c>
      <c r="AX24" s="25">
        <f>IF('[2]Men''s Epée'!$U$3=TRUE,Q24,0)</f>
        <v>0</v>
      </c>
      <c r="AY24" s="25">
        <f>IF('[2]Men''s Epée'!$V$3=TRUE,T24,0)</f>
        <v>0</v>
      </c>
      <c r="AZ24" s="25">
        <f>IF('[2]Men''s Epée'!$W$3=TRUE,W24,0)</f>
        <v>0</v>
      </c>
      <c r="BA24" s="25">
        <f t="shared" si="19"/>
        <v>0</v>
      </c>
      <c r="BB24" s="55">
        <f t="shared" si="14"/>
        <v>0</v>
      </c>
      <c r="BC24" s="55">
        <f t="shared" si="15"/>
        <v>0</v>
      </c>
      <c r="BD24" s="55">
        <f t="shared" si="16"/>
        <v>0</v>
      </c>
      <c r="BE24" s="55">
        <f t="shared" si="17"/>
        <v>0</v>
      </c>
      <c r="BF24" s="25">
        <f t="shared" si="18"/>
        <v>0</v>
      </c>
    </row>
    <row r="25" spans="1:58" ht="13.5" customHeight="1">
      <c r="A25" s="19" t="str">
        <f t="shared" si="0"/>
        <v>22</v>
      </c>
      <c r="B25" s="19">
        <f t="shared" si="1"/>
      </c>
      <c r="C25" s="37" t="s">
        <v>154</v>
      </c>
      <c r="D25" s="25">
        <v>1984</v>
      </c>
      <c r="E25" s="21">
        <f>ROUND(F25+IF('[2]Men''s Epée'!$A$3=1,G25,0)+LARGE($AG25:$AR25,1)+LARGE($AG25:$AR25,2)+LARGE($AG25:$AR25,3)+LARGE($AG25:$AR25,4),0)</f>
        <v>523</v>
      </c>
      <c r="F25" s="22"/>
      <c r="G25" s="23"/>
      <c r="H25" s="23">
        <v>23</v>
      </c>
      <c r="I25" s="24">
        <f>IF(OR('[2]Men''s Epée'!$A$3=1,'Men''s Epée'!$AG$3=TRUE),IF(OR(H25&gt;=33,ISNUMBER(H25)=FALSE),0,VLOOKUP(H25,PointTable,I$3,TRUE)),0)</f>
        <v>204</v>
      </c>
      <c r="J25" s="23" t="s">
        <v>8</v>
      </c>
      <c r="K25" s="24">
        <f>IF(OR('[2]Men''s Epée'!$A$3=1,'Men''s Epée'!$AH$3=TRUE),IF(OR(J25&gt;=33,ISNUMBER(J25)=FALSE),0,VLOOKUP(J25,PointTable,K$3,TRUE)),0)</f>
        <v>0</v>
      </c>
      <c r="L25" s="23" t="s">
        <v>8</v>
      </c>
      <c r="M25" s="24">
        <f>IF(OR('[2]Men''s Epée'!$A$3=1,'Men''s Epée'!$AI$3=TRUE),IF(OR(L25&gt;=33,ISNUMBER(L25)=FALSE),0,VLOOKUP(L25,PointTable,M$3,TRUE)),0)</f>
        <v>0</v>
      </c>
      <c r="N25" s="23">
        <v>11</v>
      </c>
      <c r="O25" s="24">
        <f>IF(OR('[2]Men''s Epée'!$A$3=1,'Men''s Epée'!$AJ$3=TRUE),IF(OR(N25&gt;=33,ISNUMBER(N25)=FALSE),0,VLOOKUP(N25,PointTable,O$3,TRUE)),0)</f>
        <v>319</v>
      </c>
      <c r="P25" s="4" t="str">
        <f t="shared" si="2"/>
        <v>np</v>
      </c>
      <c r="Q25" s="5">
        <f>IF(OR('[2]Men's Epée'!$A$3=1,'[2]Men's Epée'!$U$3=TRUE),IF(OR(P25&gt;='Men''s Epée'!$A$3,ISNUMBER(P25)=FALSE),0,VLOOKUP(P25,PointTable,Q$3,TRUE)),0)</f>
        <v>0</v>
      </c>
      <c r="R25" s="4" t="e">
        <f>VLOOKUP($C25,'[2]Women''s Saber'!$C$4:$U$100,R$1-2,FALSE)</f>
        <v>#N/A</v>
      </c>
      <c r="S25" s="4" t="str">
        <f t="shared" si="3"/>
        <v>np</v>
      </c>
      <c r="T25" s="5">
        <f>IF(OR('[2]Men's Epée'!$A$3=1,'[2]Men's Epée'!$V$3=TRUE),IF(OR(S25&gt;='Men''s Epée'!$A$3,ISNUMBER(S25)=FALSE),0,VLOOKUP(S25,PointTable,T$3,TRUE)),0)</f>
        <v>0</v>
      </c>
      <c r="U25" s="4" t="e">
        <f>VLOOKUP($C25,'[2]Women''s Saber'!$C$4:$U$100,U$1-2,FALSE)</f>
        <v>#N/A</v>
      </c>
      <c r="V25" s="4" t="str">
        <f t="shared" si="4"/>
        <v>np</v>
      </c>
      <c r="W25" s="5">
        <f>IF(OR('[2]Men's Epée'!$A$3=1,'[2]Men's Epée'!$W$3=TRUE),IF(OR(V25&gt;='Men''s Epée'!$A$3,ISNUMBER(V25)=FALSE),0,VLOOKUP(V25,PointTable,W$3,TRUE)),0)</f>
        <v>0</v>
      </c>
      <c r="X25" s="4" t="e">
        <f>VLOOKUP($C25,'[2]Women''s Saber'!$C$4:$U$100,X$1-2,FALSE)</f>
        <v>#N/A</v>
      </c>
      <c r="Y25" s="4" t="str">
        <f t="shared" si="5"/>
        <v>np</v>
      </c>
      <c r="Z25" s="5">
        <f>IF(OR(Y25&gt;='Men''s Epée'!$A$3,ISNUMBER(Y25)=FALSE),0,VLOOKUP(Y25,PointTable,Z$3,TRUE))</f>
        <v>0</v>
      </c>
      <c r="AA25" s="4" t="e">
        <f>VLOOKUP($C25,'[2]Women''s Saber'!$C$4:$U$100,AA$1-2,FALSE)</f>
        <v>#N/A</v>
      </c>
      <c r="AB25" s="52"/>
      <c r="AE25" s="54"/>
      <c r="AG25" s="25">
        <f>I25</f>
        <v>204</v>
      </c>
      <c r="AH25" s="25">
        <f>K25</f>
        <v>0</v>
      </c>
      <c r="AI25" s="25">
        <f>M25</f>
        <v>0</v>
      </c>
      <c r="AJ25" s="25">
        <f>O25</f>
        <v>319</v>
      </c>
      <c r="AK25" s="25">
        <f>Q25</f>
        <v>0</v>
      </c>
      <c r="AL25" s="25">
        <f>T25</f>
        <v>0</v>
      </c>
      <c r="AM25" s="25">
        <f>W25</f>
        <v>0</v>
      </c>
      <c r="AN25" s="25">
        <f>Z25</f>
        <v>0</v>
      </c>
      <c r="AO25" s="25">
        <f>IF(OR('[2]Men''s Epée'!$A$3=1,AB25&gt;0),ABS(AB25),0)</f>
        <v>0</v>
      </c>
      <c r="AP25" s="25">
        <f>IF(OR('[2]Men''s Epée'!$A$3=1,AC25&gt;0),ABS(AC25),0)</f>
        <v>0</v>
      </c>
      <c r="AQ25" s="25">
        <f>IF(OR('[2]Men''s Epée'!$A$3=1,AD25&gt;0),ABS(AD25),0)</f>
        <v>0</v>
      </c>
      <c r="AR25" s="25">
        <f>IF(OR('[2]Men''s Epée'!$A$3=1,AE25&gt;0),ABS(AE25),0)</f>
        <v>0</v>
      </c>
      <c r="AT25" s="25">
        <f>IF('Men''s Epée'!AG$3=TRUE,I25,0)</f>
        <v>204</v>
      </c>
      <c r="AU25" s="25">
        <f>IF('Men''s Epée'!AH$3=TRUE,K25,0)</f>
        <v>0</v>
      </c>
      <c r="AV25" s="25">
        <f>IF('Men''s Epée'!AI$3=TRUE,M25,0)</f>
        <v>0</v>
      </c>
      <c r="AW25" s="25">
        <f>IF('Men''s Epée'!AJ$3=TRUE,O25,0)</f>
        <v>0</v>
      </c>
      <c r="AX25" s="25">
        <f>IF('[2]Men''s Epée'!$U$3=TRUE,Q25,0)</f>
        <v>0</v>
      </c>
      <c r="AY25" s="25">
        <f>IF('[2]Men''s Epée'!$V$3=TRUE,T25,0)</f>
        <v>0</v>
      </c>
      <c r="AZ25" s="25">
        <f>IF('[2]Men''s Epée'!$W$3=TRUE,W25,0)</f>
        <v>0</v>
      </c>
      <c r="BA25" s="25">
        <f t="shared" si="19"/>
        <v>0</v>
      </c>
      <c r="BB25" s="55">
        <f aca="true" t="shared" si="20" ref="BB25:BE27">MAX(AB25,0)</f>
        <v>0</v>
      </c>
      <c r="BC25" s="55">
        <f t="shared" si="20"/>
        <v>0</v>
      </c>
      <c r="BD25" s="55">
        <f t="shared" si="20"/>
        <v>0</v>
      </c>
      <c r="BE25" s="55">
        <f t="shared" si="20"/>
        <v>0</v>
      </c>
      <c r="BF25" s="25">
        <f>F25+LARGE(AT25:BE25,1)+LARGE(AT25:BE25,2)+LARGE(AT25:BE25,3)+LARGE(AT25:BE25,4)</f>
        <v>204</v>
      </c>
    </row>
    <row r="26" spans="1:58" ht="13.5" customHeight="1">
      <c r="A26" s="19" t="str">
        <f t="shared" si="0"/>
        <v>23</v>
      </c>
      <c r="B26" s="19" t="str">
        <f t="shared" si="1"/>
        <v>#</v>
      </c>
      <c r="C26" s="35" t="s">
        <v>61</v>
      </c>
      <c r="D26" s="42">
        <v>1985</v>
      </c>
      <c r="E26" s="21">
        <f>ROUND(F26+IF('[2]Men''s Epée'!$A$3=1,G26,0)+LARGE($AG26:$AR26,1)+LARGE($AG26:$AR26,2)+LARGE($AG26:$AR26,3)+LARGE($AG26:$AR26,4),0)</f>
        <v>520</v>
      </c>
      <c r="F26" s="22"/>
      <c r="G26" s="23"/>
      <c r="H26" s="23" t="s">
        <v>8</v>
      </c>
      <c r="I26" s="24">
        <f>IF(OR('[2]Men''s Epée'!$A$3=1,'Men''s Epée'!$AG$3=TRUE),IF(OR(H26&gt;=33,ISNUMBER(H26)=FALSE),0,VLOOKUP(H26,PointTable,I$3,TRUE)),0)</f>
        <v>0</v>
      </c>
      <c r="J26" s="23">
        <v>12</v>
      </c>
      <c r="K26" s="24">
        <f>IF(OR('[2]Men''s Epée'!$A$3=1,'Men''s Epée'!$AH$3=TRUE),IF(OR(J26&gt;=33,ISNUMBER(J26)=FALSE),0,VLOOKUP(J26,PointTable,K$3,TRUE)),0)</f>
        <v>318</v>
      </c>
      <c r="L26" s="23" t="s">
        <v>8</v>
      </c>
      <c r="M26" s="24">
        <f>IF(OR('[2]Men''s Epée'!$A$3=1,'Men''s Epée'!$AI$3=TRUE),IF(OR(L26&gt;=33,ISNUMBER(L26)=FALSE),0,VLOOKUP(L26,PointTable,M$3,TRUE)),0)</f>
        <v>0</v>
      </c>
      <c r="N26" s="23" t="s">
        <v>8</v>
      </c>
      <c r="O26" s="24">
        <f>IF(OR('[2]Men''s Epée'!$A$3=1,'Men''s Epée'!$AJ$3=TRUE),IF(OR(N26&gt;=33,ISNUMBER(N26)=FALSE),0,VLOOKUP(N26,PointTable,O$3,TRUE)),0)</f>
        <v>0</v>
      </c>
      <c r="P26" s="4" t="str">
        <f t="shared" si="2"/>
        <v>np</v>
      </c>
      <c r="Q26" s="5">
        <f>IF(OR('[2]Men's Epée'!$A$3=1,'[2]Men's Epée'!$U$3=TRUE),IF(OR(P26&gt;='Men''s Epée'!$A$3,ISNUMBER(P26)=FALSE),0,VLOOKUP(P26,PointTable,Q$3,TRUE)),0)</f>
        <v>0</v>
      </c>
      <c r="R26" s="4" t="str">
        <f>VLOOKUP($C26,'[2]Women''s Saber'!$C$4:$U$100,R$1-2,FALSE)</f>
        <v>np</v>
      </c>
      <c r="S26" s="4" t="str">
        <f t="shared" si="3"/>
        <v>np</v>
      </c>
      <c r="T26" s="5">
        <f>IF(OR('[2]Men's Epée'!$A$3=1,'[2]Men's Epée'!$V$3=TRUE),IF(OR(S26&gt;='Men''s Epée'!$A$3,ISNUMBER(S26)=FALSE),0,VLOOKUP(S26,PointTable,T$3,TRUE)),0)</f>
        <v>0</v>
      </c>
      <c r="U26" s="4" t="str">
        <f>VLOOKUP($C26,'[2]Women''s Saber'!$C$4:$U$100,U$1-2,FALSE)</f>
        <v>np</v>
      </c>
      <c r="V26" s="4" t="str">
        <f t="shared" si="4"/>
        <v>np</v>
      </c>
      <c r="W26" s="5">
        <f>IF(OR('[2]Men's Epée'!$A$3=1,'[2]Men's Epée'!$W$3=TRUE),IF(OR(V26&gt;='Men''s Epée'!$A$3,ISNUMBER(V26)=FALSE),0,VLOOKUP(V26,PointTable,W$3,TRUE)),0)</f>
        <v>0</v>
      </c>
      <c r="X26" s="4" t="str">
        <f>VLOOKUP($C26,'[2]Women''s Saber'!$C$4:$U$100,X$1-2,FALSE)</f>
        <v>np</v>
      </c>
      <c r="Y26" s="4" t="str">
        <f t="shared" si="5"/>
        <v>np</v>
      </c>
      <c r="Z26" s="5">
        <f>IF(OR(Y26&gt;='Men''s Epée'!$A$3,ISNUMBER(Y26)=FALSE),0,VLOOKUP(Y26,PointTable,Z$3,TRUE))</f>
        <v>0</v>
      </c>
      <c r="AA26" s="4" t="str">
        <f>VLOOKUP($C26,'[2]Women''s Saber'!$C$4:$U$100,AA$1-2,FALSE)</f>
        <v>np</v>
      </c>
      <c r="AB26" s="52">
        <v>-202.16</v>
      </c>
      <c r="AE26" s="54"/>
      <c r="AG26" s="25">
        <f>I26</f>
        <v>0</v>
      </c>
      <c r="AH26" s="25">
        <f>K26</f>
        <v>318</v>
      </c>
      <c r="AI26" s="25">
        <f>M26</f>
        <v>0</v>
      </c>
      <c r="AJ26" s="25">
        <f>O26</f>
        <v>0</v>
      </c>
      <c r="AK26" s="25">
        <f>Q26</f>
        <v>0</v>
      </c>
      <c r="AL26" s="25">
        <f>T26</f>
        <v>0</v>
      </c>
      <c r="AM26" s="25">
        <f>W26</f>
        <v>0</v>
      </c>
      <c r="AN26" s="25">
        <f>Z26</f>
        <v>0</v>
      </c>
      <c r="AO26" s="25">
        <f>IF(OR('[2]Men''s Epée'!$A$3=1,AB26&gt;0),ABS(AB26),0)</f>
        <v>202.16</v>
      </c>
      <c r="AP26" s="25">
        <f>IF(OR('[2]Men''s Epée'!$A$3=1,AC26&gt;0),ABS(AC26),0)</f>
        <v>0</v>
      </c>
      <c r="AQ26" s="25">
        <f>IF(OR('[2]Men''s Epée'!$A$3=1,AD26&gt;0),ABS(AD26),0)</f>
        <v>0</v>
      </c>
      <c r="AR26" s="25">
        <f>IF(OR('[2]Men''s Epée'!$A$3=1,AE26&gt;0),ABS(AE26),0)</f>
        <v>0</v>
      </c>
      <c r="AT26" s="25">
        <f>IF('Men''s Epée'!AG$3=TRUE,I26,0)</f>
        <v>0</v>
      </c>
      <c r="AU26" s="25">
        <f>IF('Men''s Epée'!AH$3=TRUE,K26,0)</f>
        <v>0</v>
      </c>
      <c r="AV26" s="25">
        <f>IF('Men''s Epée'!AI$3=TRUE,M26,0)</f>
        <v>0</v>
      </c>
      <c r="AW26" s="25">
        <f>IF('Men''s Epée'!AJ$3=TRUE,O26,0)</f>
        <v>0</v>
      </c>
      <c r="AX26" s="25">
        <f>IF('[2]Men''s Epée'!$U$3=TRUE,Q26,0)</f>
        <v>0</v>
      </c>
      <c r="AY26" s="25">
        <f>IF('[2]Men''s Epée'!$V$3=TRUE,T26,0)</f>
        <v>0</v>
      </c>
      <c r="AZ26" s="25">
        <f>IF('[2]Men''s Epée'!$W$3=TRUE,W26,0)</f>
        <v>0</v>
      </c>
      <c r="BA26" s="25">
        <f t="shared" si="19"/>
        <v>0</v>
      </c>
      <c r="BB26" s="55">
        <f t="shared" si="20"/>
        <v>0</v>
      </c>
      <c r="BC26" s="55">
        <f t="shared" si="20"/>
        <v>0</v>
      </c>
      <c r="BD26" s="55">
        <f t="shared" si="20"/>
        <v>0</v>
      </c>
      <c r="BE26" s="55">
        <f t="shared" si="20"/>
        <v>0</v>
      </c>
      <c r="BF26" s="25">
        <f>F26+LARGE(AT26:BE26,1)+LARGE(AT26:BE26,2)+LARGE(AT26:BE26,3)+LARGE(AT26:BE26,4)</f>
        <v>0</v>
      </c>
    </row>
    <row r="27" spans="1:58" ht="13.5" customHeight="1">
      <c r="A27" s="19" t="str">
        <f t="shared" si="0"/>
        <v>24</v>
      </c>
      <c r="B27" s="19">
        <f>IF(D27&gt;=CadetCutoff,"#","")</f>
      </c>
      <c r="C27" s="37" t="s">
        <v>96</v>
      </c>
      <c r="D27" s="25">
        <v>1982</v>
      </c>
      <c r="E27" s="21">
        <f>ROUND(F27+IF('[2]Men''s Epée'!$A$3=1,G27,0)+LARGE($AG27:$AR27,1)+LARGE($AG27:$AR27,2)+LARGE($AG27:$AR27,3)+LARGE($AG27:$AR27,4),0)</f>
        <v>490</v>
      </c>
      <c r="F27" s="22"/>
      <c r="G27" s="23"/>
      <c r="H27" s="23" t="s">
        <v>8</v>
      </c>
      <c r="I27" s="24">
        <f>IF(OR('[2]Men''s Epée'!$A$3=1,'Men''s Epée'!$AG$3=TRUE),IF(OR(H27&gt;=33,ISNUMBER(H27)=FALSE),0,VLOOKUP(H27,PointTable,I$3,TRUE)),0)</f>
        <v>0</v>
      </c>
      <c r="J27" s="23">
        <v>22</v>
      </c>
      <c r="K27" s="24">
        <f>IF(OR('[2]Men''s Epée'!$A$3=1,'Men''s Epée'!$AH$3=TRUE),IF(OR(J27&gt;=33,ISNUMBER(J27)=FALSE),0,VLOOKUP(J27,PointTable,K$3,TRUE)),0)</f>
        <v>205</v>
      </c>
      <c r="L27" s="23" t="s">
        <v>8</v>
      </c>
      <c r="M27" s="24">
        <f>IF(OR('[2]Men''s Epée'!$A$3=1,'Men''s Epée'!$AI$3=TRUE),IF(OR(L27&gt;=33,ISNUMBER(L27)=FALSE),0,VLOOKUP(L27,PointTable,M$3,TRUE)),0)</f>
        <v>0</v>
      </c>
      <c r="N27" s="23" t="s">
        <v>8</v>
      </c>
      <c r="O27" s="24">
        <f>IF(OR('[2]Men''s Epée'!$A$3=1,'Men''s Epée'!$AJ$3=TRUE),IF(OR(N27&gt;=33,ISNUMBER(N27)=FALSE),0,VLOOKUP(N27,PointTable,O$3,TRUE)),0)</f>
        <v>0</v>
      </c>
      <c r="P27" s="4">
        <f>IF(ISERROR(R27),"np",R27)</f>
        <v>31</v>
      </c>
      <c r="Q27" s="5">
        <f>IF(OR('[2]Men's Epée'!$A$3=1,'[2]Men's Epée'!$U$3=TRUE),IF(OR(P27&gt;='Men''s Epée'!$A$3,ISNUMBER(P27)=FALSE),0,VLOOKUP(P27,PointTable,Q$3,TRUE)),0)</f>
        <v>285</v>
      </c>
      <c r="R27" s="4">
        <f>VLOOKUP($C27,'[2]Women''s Saber'!$C$4:$U$100,R$1-2,FALSE)</f>
        <v>31</v>
      </c>
      <c r="S27" s="4" t="str">
        <f>IF(ISERROR(U27),"np",U27)</f>
        <v>np</v>
      </c>
      <c r="T27" s="5">
        <f>IF(OR('[2]Men's Epée'!$A$3=1,'[2]Men's Epée'!$V$3=TRUE),IF(OR(S27&gt;='Men''s Epée'!$A$3,ISNUMBER(S27)=FALSE),0,VLOOKUP(S27,PointTable,T$3,TRUE)),0)</f>
        <v>0</v>
      </c>
      <c r="U27" s="4" t="str">
        <f>VLOOKUP($C27,'[2]Women''s Saber'!$C$4:$U$100,U$1-2,FALSE)</f>
        <v>np</v>
      </c>
      <c r="V27" s="4" t="str">
        <f>IF(ISERROR(X27),"np",X27)</f>
        <v>np</v>
      </c>
      <c r="W27" s="5">
        <f>IF(OR('[2]Men's Epée'!$A$3=1,'[2]Men's Epée'!$W$3=TRUE),IF(OR(V27&gt;='Men''s Epée'!$A$3,ISNUMBER(V27)=FALSE),0,VLOOKUP(V27,PointTable,W$3,TRUE)),0)</f>
        <v>0</v>
      </c>
      <c r="X27" s="4" t="str">
        <f>VLOOKUP($C27,'[2]Women''s Saber'!$C$4:$U$100,X$1-2,FALSE)</f>
        <v>np</v>
      </c>
      <c r="Y27" s="4" t="str">
        <f>IF(ISERROR(AA27),"np",AA27)</f>
        <v>np</v>
      </c>
      <c r="Z27" s="5">
        <f>IF(OR(Y27&gt;='Men''s Epée'!$A$3,ISNUMBER(Y27)=FALSE),0,VLOOKUP(Y27,PointTable,Z$3,TRUE))</f>
        <v>0</v>
      </c>
      <c r="AA27" s="4" t="str">
        <f>VLOOKUP($C27,'[2]Women''s Saber'!$C$4:$U$100,AA$1-2,FALSE)</f>
        <v>np</v>
      </c>
      <c r="AB27" s="52"/>
      <c r="AE27" s="54"/>
      <c r="AG27" s="25">
        <f>I27</f>
        <v>0</v>
      </c>
      <c r="AH27" s="25">
        <f>K27</f>
        <v>205</v>
      </c>
      <c r="AI27" s="25">
        <f>M27</f>
        <v>0</v>
      </c>
      <c r="AJ27" s="25">
        <f>O27</f>
        <v>0</v>
      </c>
      <c r="AK27" s="25">
        <f>Q27</f>
        <v>285</v>
      </c>
      <c r="AL27" s="25">
        <f>T27</f>
        <v>0</v>
      </c>
      <c r="AM27" s="25">
        <f>W27</f>
        <v>0</v>
      </c>
      <c r="AN27" s="25">
        <f>Z27</f>
        <v>0</v>
      </c>
      <c r="AO27" s="25">
        <f>IF(OR('[2]Men''s Epée'!$A$3=1,AB27&gt;0),ABS(AB27),0)</f>
        <v>0</v>
      </c>
      <c r="AP27" s="25">
        <f>IF(OR('[2]Men''s Epée'!$A$3=1,AC27&gt;0),ABS(AC27),0)</f>
        <v>0</v>
      </c>
      <c r="AQ27" s="25">
        <f>IF(OR('[2]Men''s Epée'!$A$3=1,AD27&gt;0),ABS(AD27),0)</f>
        <v>0</v>
      </c>
      <c r="AR27" s="25">
        <f>IF(OR('[2]Men''s Epée'!$A$3=1,AE27&gt;0),ABS(AE27),0)</f>
        <v>0</v>
      </c>
      <c r="AT27" s="25">
        <f>IF('Men''s Epée'!AG$3=TRUE,I27,0)</f>
        <v>0</v>
      </c>
      <c r="AU27" s="25">
        <f>IF('Men''s Epée'!AH$3=TRUE,K27,0)</f>
        <v>0</v>
      </c>
      <c r="AV27" s="25">
        <f>IF('Men''s Epée'!AI$3=TRUE,M27,0)</f>
        <v>0</v>
      </c>
      <c r="AW27" s="25">
        <f>IF('Men''s Epée'!AJ$3=TRUE,O27,0)</f>
        <v>0</v>
      </c>
      <c r="AX27" s="25">
        <f>IF('[2]Men''s Epée'!$U$3=TRUE,Q27,0)</f>
        <v>0</v>
      </c>
      <c r="AY27" s="25">
        <f>IF('[2]Men''s Epée'!$V$3=TRUE,T27,0)</f>
        <v>0</v>
      </c>
      <c r="AZ27" s="25">
        <f>IF('[2]Men''s Epée'!$W$3=TRUE,W27,0)</f>
        <v>0</v>
      </c>
      <c r="BA27" s="25">
        <f t="shared" si="19"/>
        <v>0</v>
      </c>
      <c r="BB27" s="55">
        <f t="shared" si="20"/>
        <v>0</v>
      </c>
      <c r="BC27" s="55">
        <f t="shared" si="20"/>
        <v>0</v>
      </c>
      <c r="BD27" s="55">
        <f t="shared" si="20"/>
        <v>0</v>
      </c>
      <c r="BE27" s="55">
        <f t="shared" si="20"/>
        <v>0</v>
      </c>
      <c r="BF27" s="25">
        <f>F27+LARGE(AT27:BE27,1)+LARGE(AT27:BE27,2)+LARGE(AT27:BE27,3)+LARGE(AT27:BE27,4)</f>
        <v>0</v>
      </c>
    </row>
    <row r="28" spans="1:58" ht="13.5" customHeight="1">
      <c r="A28" s="19" t="str">
        <f t="shared" si="0"/>
        <v>25</v>
      </c>
      <c r="B28" s="19" t="str">
        <f aca="true" t="shared" si="21" ref="B28:B44">IF(D28&gt;=CadetCutoff,"#","")</f>
        <v>#</v>
      </c>
      <c r="C28" s="37" t="s">
        <v>291</v>
      </c>
      <c r="D28" s="25">
        <v>1987</v>
      </c>
      <c r="E28" s="21">
        <f>ROUND(F28+IF('[2]Men''s Epée'!$A$3=1,G28,0)+LARGE($AG28:$AR28,1)+LARGE($AG28:$AR28,2)+LARGE($AG28:$AR28,3)+LARGE($AG28:$AR28,4),0)</f>
        <v>414</v>
      </c>
      <c r="F28" s="22"/>
      <c r="G28" s="23"/>
      <c r="H28" s="23">
        <v>18</v>
      </c>
      <c r="I28" s="24">
        <f>IF(OR('[2]Men''s Epée'!$A$3=1,'Men''s Epée'!$AG$3=TRUE),IF(OR(H28&gt;=33,ISNUMBER(H28)=FALSE),0,VLOOKUP(H28,PointTable,I$3,TRUE)),0)</f>
        <v>209</v>
      </c>
      <c r="J28" s="23" t="s">
        <v>8</v>
      </c>
      <c r="K28" s="24">
        <f>IF(OR('[2]Men''s Epée'!$A$3=1,'Men''s Epée'!$AH$3=TRUE),IF(OR(J28&gt;=33,ISNUMBER(J28)=FALSE),0,VLOOKUP(J28,PointTable,K$3,TRUE)),0)</f>
        <v>0</v>
      </c>
      <c r="L28" s="23" t="s">
        <v>8</v>
      </c>
      <c r="M28" s="24">
        <f>IF(OR('[2]Men''s Epée'!$A$3=1,'Men''s Epée'!$AI$3=TRUE),IF(OR(L28&gt;=33,ISNUMBER(L28)=FALSE),0,VLOOKUP(L28,PointTable,M$3,TRUE)),0)</f>
        <v>0</v>
      </c>
      <c r="N28" s="23">
        <v>22</v>
      </c>
      <c r="O28" s="24">
        <f>IF(OR('[2]Men''s Epée'!$A$3=1,'Men''s Epée'!$AJ$3=TRUE),IF(OR(N28&gt;=33,ISNUMBER(N28)=FALSE),0,VLOOKUP(N28,PointTable,O$3,TRUE)),0)</f>
        <v>205</v>
      </c>
      <c r="P28" s="4" t="str">
        <f aca="true" t="shared" si="22" ref="P28:P44">IF(ISERROR(R28),"np",R28)</f>
        <v>np</v>
      </c>
      <c r="Q28" s="5">
        <f>IF(OR('[2]Men's Epée'!$A$3=1,'[2]Men's Epée'!$U$3=TRUE),IF(OR(P28&gt;='Men''s Epée'!$A$3,ISNUMBER(P28)=FALSE),0,VLOOKUP(P28,PointTable,Q$3,TRUE)),0)</f>
        <v>0</v>
      </c>
      <c r="R28" s="4" t="e">
        <f>VLOOKUP($C28,'[2]Women''s Saber'!$C$4:$U$100,R$1-2,FALSE)</f>
        <v>#N/A</v>
      </c>
      <c r="S28" s="4" t="str">
        <f aca="true" t="shared" si="23" ref="S28:S44">IF(ISERROR(U28),"np",U28)</f>
        <v>np</v>
      </c>
      <c r="T28" s="5">
        <f>IF(OR('[2]Men's Epée'!$A$3=1,'[2]Men's Epée'!$V$3=TRUE),IF(OR(S28&gt;='Men''s Epée'!$A$3,ISNUMBER(S28)=FALSE),0,VLOOKUP(S28,PointTable,T$3,TRUE)),0)</f>
        <v>0</v>
      </c>
      <c r="U28" s="4" t="e">
        <f>VLOOKUP($C28,'[2]Women''s Saber'!$C$4:$U$100,U$1-2,FALSE)</f>
        <v>#N/A</v>
      </c>
      <c r="V28" s="4" t="str">
        <f aca="true" t="shared" si="24" ref="V28:V44">IF(ISERROR(X28),"np",X28)</f>
        <v>np</v>
      </c>
      <c r="W28" s="5">
        <f>IF(OR('[2]Men's Epée'!$A$3=1,'[2]Men's Epée'!$W$3=TRUE),IF(OR(V28&gt;='Men''s Epée'!$A$3,ISNUMBER(V28)=FALSE),0,VLOOKUP(V28,PointTable,W$3,TRUE)),0)</f>
        <v>0</v>
      </c>
      <c r="X28" s="4" t="e">
        <f>VLOOKUP($C28,'[2]Women''s Saber'!$C$4:$U$100,X$1-2,FALSE)</f>
        <v>#N/A</v>
      </c>
      <c r="Y28" s="4" t="str">
        <f aca="true" t="shared" si="25" ref="Y28:Y44">IF(ISERROR(AA28),"np",AA28)</f>
        <v>np</v>
      </c>
      <c r="Z28" s="5">
        <f>IF(OR(Y28&gt;='Men''s Epée'!$A$3,ISNUMBER(Y28)=FALSE),0,VLOOKUP(Y28,PointTable,Z$3,TRUE))</f>
        <v>0</v>
      </c>
      <c r="AA28" s="4" t="e">
        <f>VLOOKUP($C28,'[2]Women''s Saber'!$C$4:$U$100,AA$1-2,FALSE)</f>
        <v>#N/A</v>
      </c>
      <c r="AB28" s="52"/>
      <c r="AE28" s="54"/>
      <c r="AG28" s="25">
        <f aca="true" t="shared" si="26" ref="AG28:AG44">I28</f>
        <v>209</v>
      </c>
      <c r="AH28" s="25">
        <f aca="true" t="shared" si="27" ref="AH28:AH44">K28</f>
        <v>0</v>
      </c>
      <c r="AI28" s="25">
        <f aca="true" t="shared" si="28" ref="AI28:AI44">M28</f>
        <v>0</v>
      </c>
      <c r="AJ28" s="25">
        <f aca="true" t="shared" si="29" ref="AJ28:AJ44">O28</f>
        <v>205</v>
      </c>
      <c r="AK28" s="25">
        <f aca="true" t="shared" si="30" ref="AK28:AK44">Q28</f>
        <v>0</v>
      </c>
      <c r="AL28" s="25">
        <f aca="true" t="shared" si="31" ref="AL28:AL44">T28</f>
        <v>0</v>
      </c>
      <c r="AM28" s="25">
        <f aca="true" t="shared" si="32" ref="AM28:AM44">W28</f>
        <v>0</v>
      </c>
      <c r="AN28" s="25">
        <f aca="true" t="shared" si="33" ref="AN28:AN44">Z28</f>
        <v>0</v>
      </c>
      <c r="AO28" s="25">
        <f>IF(OR('[2]Men''s Epée'!$A$3=1,AB28&gt;0),ABS(AB28),0)</f>
        <v>0</v>
      </c>
      <c r="AP28" s="25">
        <f>IF(OR('[2]Men''s Epée'!$A$3=1,AC28&gt;0),ABS(AC28),0)</f>
        <v>0</v>
      </c>
      <c r="AQ28" s="25">
        <f>IF(OR('[2]Men''s Epée'!$A$3=1,AD28&gt;0),ABS(AD28),0)</f>
        <v>0</v>
      </c>
      <c r="AR28" s="25">
        <f>IF(OR('[2]Men''s Epée'!$A$3=1,AE28&gt;0),ABS(AE28),0)</f>
        <v>0</v>
      </c>
      <c r="AT28" s="25">
        <f>IF('Men''s Epée'!AG$3=TRUE,I28,0)</f>
        <v>209</v>
      </c>
      <c r="AU28" s="25">
        <f>IF('Men''s Epée'!AH$3=TRUE,K28,0)</f>
        <v>0</v>
      </c>
      <c r="AV28" s="25">
        <f>IF('Men''s Epée'!AI$3=TRUE,M28,0)</f>
        <v>0</v>
      </c>
      <c r="AW28" s="25">
        <f>IF('Men''s Epée'!AJ$3=TRUE,O28,0)</f>
        <v>0</v>
      </c>
      <c r="AX28" s="25">
        <f>IF('[2]Men''s Epée'!$U$3=TRUE,Q28,0)</f>
        <v>0</v>
      </c>
      <c r="AY28" s="25">
        <f>IF('[2]Men''s Epée'!$V$3=TRUE,T28,0)</f>
        <v>0</v>
      </c>
      <c r="AZ28" s="25">
        <f>IF('[2]Men''s Epée'!$W$3=TRUE,W28,0)</f>
        <v>0</v>
      </c>
      <c r="BA28" s="25">
        <f aca="true" t="shared" si="34" ref="BA28:BA44">Z28</f>
        <v>0</v>
      </c>
      <c r="BB28" s="55">
        <f aca="true" t="shared" si="35" ref="BB28:BB44">MAX(AB28,0)</f>
        <v>0</v>
      </c>
      <c r="BC28" s="55">
        <f aca="true" t="shared" si="36" ref="BC28:BC44">MAX(AC28,0)</f>
        <v>0</v>
      </c>
      <c r="BD28" s="55">
        <f aca="true" t="shared" si="37" ref="BD28:BD44">MAX(AD28,0)</f>
        <v>0</v>
      </c>
      <c r="BE28" s="55">
        <f aca="true" t="shared" si="38" ref="BE28:BE44">MAX(AE28,0)</f>
        <v>0</v>
      </c>
      <c r="BF28" s="25">
        <f aca="true" t="shared" si="39" ref="BF28:BF44">F28+LARGE(AT28:BE28,1)+LARGE(AT28:BE28,2)+LARGE(AT28:BE28,3)+LARGE(AT28:BE28,4)</f>
        <v>209</v>
      </c>
    </row>
    <row r="29" spans="1:58" ht="13.5" customHeight="1">
      <c r="A29" s="19" t="str">
        <f t="shared" si="0"/>
        <v>26</v>
      </c>
      <c r="B29" s="19">
        <f t="shared" si="21"/>
      </c>
      <c r="C29" s="37" t="s">
        <v>97</v>
      </c>
      <c r="D29" s="25">
        <v>1982</v>
      </c>
      <c r="E29" s="21">
        <f>ROUND(F29+IF('[2]Men''s Epée'!$A$3=1,G29,0)+LARGE($AG29:$AR29,1)+LARGE($AG29:$AR29,2)+LARGE($AG29:$AR29,3)+LARGE($AG29:$AR29,4),0)</f>
        <v>411</v>
      </c>
      <c r="F29" s="22"/>
      <c r="G29" s="23"/>
      <c r="H29" s="23" t="s">
        <v>8</v>
      </c>
      <c r="I29" s="24">
        <f>IF(OR('[2]Men''s Epée'!$A$3=1,'Men''s Epée'!$AG$3=TRUE),IF(OR(H29&gt;=33,ISNUMBER(H29)=FALSE),0,VLOOKUP(H29,PointTable,I$3,TRUE)),0)</f>
        <v>0</v>
      </c>
      <c r="J29" s="23" t="s">
        <v>8</v>
      </c>
      <c r="K29" s="24">
        <f>IF(OR('[2]Men''s Epée'!$A$3=1,'Men''s Epée'!$AH$3=TRUE),IF(OR(J29&gt;=33,ISNUMBER(J29)=FALSE),0,VLOOKUP(J29,PointTable,K$3,TRUE)),0)</f>
        <v>0</v>
      </c>
      <c r="L29" s="23" t="s">
        <v>8</v>
      </c>
      <c r="M29" s="24">
        <f>IF(OR('[2]Men''s Epée'!$A$3=1,'Men''s Epée'!$AI$3=TRUE),IF(OR(L29&gt;=33,ISNUMBER(L29)=FALSE),0,VLOOKUP(L29,PointTable,M$3,TRUE)),0)</f>
        <v>0</v>
      </c>
      <c r="N29" s="23">
        <v>8</v>
      </c>
      <c r="O29" s="24">
        <f>IF(OR('[2]Men''s Epée'!$A$3=1,'Men''s Epée'!$AJ$3=TRUE),IF(OR(N29&gt;=33,ISNUMBER(N29)=FALSE),0,VLOOKUP(N29,PointTable,O$3,TRUE)),0)</f>
        <v>411</v>
      </c>
      <c r="P29" s="4" t="str">
        <f t="shared" si="22"/>
        <v>np</v>
      </c>
      <c r="Q29" s="5">
        <f>IF(OR('[2]Men's Epée'!$A$3=1,'[2]Men's Epée'!$U$3=TRUE),IF(OR(P29&gt;='Men''s Epée'!$A$3,ISNUMBER(P29)=FALSE),0,VLOOKUP(P29,PointTable,Q$3,TRUE)),0)</f>
        <v>0</v>
      </c>
      <c r="R29" s="4" t="e">
        <f>VLOOKUP($C29,'[2]Women''s Saber'!$C$4:$U$100,R$1-2,FALSE)</f>
        <v>#N/A</v>
      </c>
      <c r="S29" s="4" t="str">
        <f t="shared" si="23"/>
        <v>np</v>
      </c>
      <c r="T29" s="5">
        <f>IF(OR('[2]Men's Epée'!$A$3=1,'[2]Men's Epée'!$V$3=TRUE),IF(OR(S29&gt;='Men''s Epée'!$A$3,ISNUMBER(S29)=FALSE),0,VLOOKUP(S29,PointTable,T$3,TRUE)),0)</f>
        <v>0</v>
      </c>
      <c r="U29" s="4" t="e">
        <f>VLOOKUP($C29,'[2]Women''s Saber'!$C$4:$U$100,U$1-2,FALSE)</f>
        <v>#N/A</v>
      </c>
      <c r="V29" s="4" t="str">
        <f t="shared" si="24"/>
        <v>np</v>
      </c>
      <c r="W29" s="5">
        <f>IF(OR('[2]Men's Epée'!$A$3=1,'[2]Men's Epée'!$W$3=TRUE),IF(OR(V29&gt;='Men''s Epée'!$A$3,ISNUMBER(V29)=FALSE),0,VLOOKUP(V29,PointTable,W$3,TRUE)),0)</f>
        <v>0</v>
      </c>
      <c r="X29" s="4" t="e">
        <f>VLOOKUP($C29,'[2]Women''s Saber'!$C$4:$U$100,X$1-2,FALSE)</f>
        <v>#N/A</v>
      </c>
      <c r="Y29" s="4" t="str">
        <f t="shared" si="25"/>
        <v>np</v>
      </c>
      <c r="Z29" s="5">
        <f>IF(OR(Y29&gt;='Men''s Epée'!$A$3,ISNUMBER(Y29)=FALSE),0,VLOOKUP(Y29,PointTable,Z$3,TRUE))</f>
        <v>0</v>
      </c>
      <c r="AA29" s="4" t="e">
        <f>VLOOKUP($C29,'[2]Women''s Saber'!$C$4:$U$100,AA$1-2,FALSE)</f>
        <v>#N/A</v>
      </c>
      <c r="AB29" s="52"/>
      <c r="AE29" s="54"/>
      <c r="AG29" s="25">
        <f t="shared" si="26"/>
        <v>0</v>
      </c>
      <c r="AH29" s="25">
        <f t="shared" si="27"/>
        <v>0</v>
      </c>
      <c r="AI29" s="25">
        <f t="shared" si="28"/>
        <v>0</v>
      </c>
      <c r="AJ29" s="25">
        <f t="shared" si="29"/>
        <v>411</v>
      </c>
      <c r="AK29" s="25">
        <f t="shared" si="30"/>
        <v>0</v>
      </c>
      <c r="AL29" s="25">
        <f t="shared" si="31"/>
        <v>0</v>
      </c>
      <c r="AM29" s="25">
        <f t="shared" si="32"/>
        <v>0</v>
      </c>
      <c r="AN29" s="25">
        <f t="shared" si="33"/>
        <v>0</v>
      </c>
      <c r="AO29" s="25">
        <f>IF(OR('[2]Men''s Epée'!$A$3=1,AB29&gt;0),ABS(AB29),0)</f>
        <v>0</v>
      </c>
      <c r="AP29" s="25">
        <f>IF(OR('[2]Men''s Epée'!$A$3=1,AC29&gt;0),ABS(AC29),0)</f>
        <v>0</v>
      </c>
      <c r="AQ29" s="25">
        <f>IF(OR('[2]Men''s Epée'!$A$3=1,AD29&gt;0),ABS(AD29),0)</f>
        <v>0</v>
      </c>
      <c r="AR29" s="25">
        <f>IF(OR('[2]Men''s Epée'!$A$3=1,AE29&gt;0),ABS(AE29),0)</f>
        <v>0</v>
      </c>
      <c r="AT29" s="25">
        <f>IF('Men''s Epée'!AG$3=TRUE,I29,0)</f>
        <v>0</v>
      </c>
      <c r="AU29" s="25">
        <f>IF('Men''s Epée'!AH$3=TRUE,K29,0)</f>
        <v>0</v>
      </c>
      <c r="AV29" s="25">
        <f>IF('Men''s Epée'!AI$3=TRUE,M29,0)</f>
        <v>0</v>
      </c>
      <c r="AW29" s="25">
        <f>IF('Men''s Epée'!AJ$3=TRUE,O29,0)</f>
        <v>0</v>
      </c>
      <c r="AX29" s="25">
        <f>IF('[2]Men''s Epée'!$U$3=TRUE,Q29,0)</f>
        <v>0</v>
      </c>
      <c r="AY29" s="25">
        <f>IF('[2]Men''s Epée'!$V$3=TRUE,T29,0)</f>
        <v>0</v>
      </c>
      <c r="AZ29" s="25">
        <f>IF('[2]Men''s Epée'!$W$3=TRUE,W29,0)</f>
        <v>0</v>
      </c>
      <c r="BA29" s="25">
        <f t="shared" si="34"/>
        <v>0</v>
      </c>
      <c r="BB29" s="55">
        <f t="shared" si="35"/>
        <v>0</v>
      </c>
      <c r="BC29" s="55">
        <f t="shared" si="36"/>
        <v>0</v>
      </c>
      <c r="BD29" s="55">
        <f t="shared" si="37"/>
        <v>0</v>
      </c>
      <c r="BE29" s="55">
        <f t="shared" si="38"/>
        <v>0</v>
      </c>
      <c r="BF29" s="25">
        <f t="shared" si="39"/>
        <v>0</v>
      </c>
    </row>
    <row r="30" spans="1:58" ht="13.5" customHeight="1">
      <c r="A30" s="19" t="str">
        <f t="shared" si="0"/>
        <v>27</v>
      </c>
      <c r="B30" s="19">
        <f t="shared" si="21"/>
      </c>
      <c r="C30" s="35" t="s">
        <v>248</v>
      </c>
      <c r="D30" s="30">
        <v>1983</v>
      </c>
      <c r="E30" s="21">
        <f>ROUND(F30+IF('[2]Men''s Epée'!$A$3=1,G30,0)+LARGE($AG30:$AR30,1)+LARGE($AG30:$AR30,2)+LARGE($AG30:$AR30,3)+LARGE($AG30:$AR30,4),0)</f>
        <v>409</v>
      </c>
      <c r="F30" s="22"/>
      <c r="G30" s="23"/>
      <c r="H30" s="23" t="s">
        <v>8</v>
      </c>
      <c r="I30" s="24">
        <f>IF(OR('[2]Men''s Epée'!$A$3=1,'Men''s Epée'!$AG$3=TRUE),IF(OR(H30&gt;=33,ISNUMBER(H30)=FALSE),0,VLOOKUP(H30,PointTable,I$3,TRUE)),0)</f>
        <v>0</v>
      </c>
      <c r="J30" s="23" t="s">
        <v>8</v>
      </c>
      <c r="K30" s="24">
        <f>IF(OR('[2]Men''s Epée'!$A$3=1,'Men''s Epée'!$AH$3=TRUE),IF(OR(J30&gt;=33,ISNUMBER(J30)=FALSE),0,VLOOKUP(J30,PointTable,K$3,TRUE)),0)</f>
        <v>0</v>
      </c>
      <c r="L30" s="23" t="s">
        <v>8</v>
      </c>
      <c r="M30" s="24">
        <f>IF(OR('[2]Men''s Epée'!$A$3=1,'Men''s Epée'!$AI$3=TRUE),IF(OR(L30&gt;=33,ISNUMBER(L30)=FALSE),0,VLOOKUP(L30,PointTable,M$3,TRUE)),0)</f>
        <v>0</v>
      </c>
      <c r="N30" s="23">
        <v>21</v>
      </c>
      <c r="O30" s="24">
        <f>IF(OR('[2]Men''s Epée'!$A$3=1,'Men''s Epée'!$AJ$3=TRUE),IF(OR(N30&gt;=33,ISNUMBER(N30)=FALSE),0,VLOOKUP(N30,PointTable,O$3,TRUE)),0)</f>
        <v>206</v>
      </c>
      <c r="P30" s="4" t="str">
        <f t="shared" si="22"/>
        <v>np</v>
      </c>
      <c r="Q30" s="5">
        <f>IF(OR('[2]Men's Epée'!$A$3=1,'[2]Men's Epée'!$U$3=TRUE),IF(OR(P30&gt;='Men''s Epée'!$A$3,ISNUMBER(P30)=FALSE),0,VLOOKUP(P30,PointTable,Q$3,TRUE)),0)</f>
        <v>0</v>
      </c>
      <c r="R30" s="4" t="str">
        <f>VLOOKUP($C30,'[2]Women''s Saber'!$C$4:$U$100,R$1-2,FALSE)</f>
        <v>np</v>
      </c>
      <c r="S30" s="4">
        <f t="shared" si="23"/>
        <v>47.5</v>
      </c>
      <c r="T30" s="5">
        <f>IF(OR('[2]Men's Epée'!$A$3=1,'[2]Men's Epée'!$V$3=TRUE),IF(OR(S30&gt;='Men''s Epée'!$A$3,ISNUMBER(S30)=FALSE),0,VLOOKUP(S30,PointTable,T$3,TRUE)),0)</f>
        <v>202.5</v>
      </c>
      <c r="U30" s="4">
        <f>VLOOKUP($C30,'[2]Women''s Saber'!$C$4:$U$100,U$1-2,FALSE)</f>
        <v>47.5</v>
      </c>
      <c r="V30" s="4" t="str">
        <f t="shared" si="24"/>
        <v>np</v>
      </c>
      <c r="W30" s="5">
        <f>IF(OR('[2]Men's Epée'!$A$3=1,'[2]Men's Epée'!$W$3=TRUE),IF(OR(V30&gt;='Men''s Epée'!$A$3,ISNUMBER(V30)=FALSE),0,VLOOKUP(V30,PointTable,W$3,TRUE)),0)</f>
        <v>0</v>
      </c>
      <c r="X30" s="4" t="str">
        <f>VLOOKUP($C30,'[2]Women''s Saber'!$C$4:$U$100,X$1-2,FALSE)</f>
        <v>np</v>
      </c>
      <c r="Y30" s="4" t="str">
        <f t="shared" si="25"/>
        <v>np</v>
      </c>
      <c r="Z30" s="5">
        <f>IF(OR(Y30&gt;='Men''s Epée'!$A$3,ISNUMBER(Y30)=FALSE),0,VLOOKUP(Y30,PointTable,Z$3,TRUE))</f>
        <v>0</v>
      </c>
      <c r="AA30" s="4" t="str">
        <f>VLOOKUP($C30,'[2]Women''s Saber'!$C$4:$U$100,AA$1-2,FALSE)</f>
        <v>np</v>
      </c>
      <c r="AB30" s="52"/>
      <c r="AE30" s="54"/>
      <c r="AG30" s="25">
        <f t="shared" si="26"/>
        <v>0</v>
      </c>
      <c r="AH30" s="25">
        <f t="shared" si="27"/>
        <v>0</v>
      </c>
      <c r="AI30" s="25">
        <f t="shared" si="28"/>
        <v>0</v>
      </c>
      <c r="AJ30" s="25">
        <f t="shared" si="29"/>
        <v>206</v>
      </c>
      <c r="AK30" s="25">
        <f t="shared" si="30"/>
        <v>0</v>
      </c>
      <c r="AL30" s="25">
        <f t="shared" si="31"/>
        <v>202.5</v>
      </c>
      <c r="AM30" s="25">
        <f t="shared" si="32"/>
        <v>0</v>
      </c>
      <c r="AN30" s="25">
        <f t="shared" si="33"/>
        <v>0</v>
      </c>
      <c r="AO30" s="25">
        <f>IF(OR('[2]Men''s Epée'!$A$3=1,AB30&gt;0),ABS(AB30),0)</f>
        <v>0</v>
      </c>
      <c r="AP30" s="25">
        <f>IF(OR('[2]Men''s Epée'!$A$3=1,AC30&gt;0),ABS(AC30),0)</f>
        <v>0</v>
      </c>
      <c r="AQ30" s="25">
        <f>IF(OR('[2]Men''s Epée'!$A$3=1,AD30&gt;0),ABS(AD30),0)</f>
        <v>0</v>
      </c>
      <c r="AR30" s="25">
        <f>IF(OR('[2]Men''s Epée'!$A$3=1,AE30&gt;0),ABS(AE30),0)</f>
        <v>0</v>
      </c>
      <c r="AT30" s="25">
        <f>IF('Men''s Epée'!AG$3=TRUE,I30,0)</f>
        <v>0</v>
      </c>
      <c r="AU30" s="25">
        <f>IF('Men''s Epée'!AH$3=TRUE,K30,0)</f>
        <v>0</v>
      </c>
      <c r="AV30" s="25">
        <f>IF('Men''s Epée'!AI$3=TRUE,M30,0)</f>
        <v>0</v>
      </c>
      <c r="AW30" s="25">
        <f>IF('Men''s Epée'!AJ$3=TRUE,O30,0)</f>
        <v>0</v>
      </c>
      <c r="AX30" s="25">
        <f>IF('[2]Men''s Epée'!$U$3=TRUE,Q30,0)</f>
        <v>0</v>
      </c>
      <c r="AY30" s="25">
        <f>IF('[2]Men''s Epée'!$V$3=TRUE,T30,0)</f>
        <v>0</v>
      </c>
      <c r="AZ30" s="25">
        <f>IF('[2]Men''s Epée'!$W$3=TRUE,W30,0)</f>
        <v>0</v>
      </c>
      <c r="BA30" s="25">
        <f t="shared" si="34"/>
        <v>0</v>
      </c>
      <c r="BB30" s="55">
        <f t="shared" si="35"/>
        <v>0</v>
      </c>
      <c r="BC30" s="55">
        <f t="shared" si="36"/>
        <v>0</v>
      </c>
      <c r="BD30" s="55">
        <f t="shared" si="37"/>
        <v>0</v>
      </c>
      <c r="BE30" s="55">
        <f t="shared" si="38"/>
        <v>0</v>
      </c>
      <c r="BF30" s="25">
        <f t="shared" si="39"/>
        <v>0</v>
      </c>
    </row>
    <row r="31" spans="1:58" ht="13.5" customHeight="1">
      <c r="A31" s="19" t="str">
        <f t="shared" si="0"/>
        <v>28</v>
      </c>
      <c r="B31" s="19" t="str">
        <f t="shared" si="21"/>
        <v>#</v>
      </c>
      <c r="C31" s="37" t="s">
        <v>294</v>
      </c>
      <c r="D31" s="25">
        <v>1985</v>
      </c>
      <c r="E31" s="21">
        <f>ROUND(F31+IF('[2]Men''s Epée'!$A$3=1,G31,0)+LARGE($AG31:$AR31,1)+LARGE($AG31:$AR31,2)+LARGE($AG31:$AR31,3)+LARGE($AG31:$AR31,4),0)</f>
        <v>374</v>
      </c>
      <c r="F31" s="22"/>
      <c r="G31" s="23"/>
      <c r="H31" s="23">
        <v>22</v>
      </c>
      <c r="I31" s="24">
        <f>IF(OR('[2]Men''s Epée'!$A$3=1,'Men''s Epée'!$AG$3=TRUE),IF(OR(H31&gt;=33,ISNUMBER(H31)=FALSE),0,VLOOKUP(H31,PointTable,I$3,TRUE)),0)</f>
        <v>205</v>
      </c>
      <c r="J31" s="23" t="s">
        <v>8</v>
      </c>
      <c r="K31" s="24">
        <f>IF(OR('[2]Men''s Epée'!$A$3=1,'Men''s Epée'!$AH$3=TRUE),IF(OR(J31&gt;=33,ISNUMBER(J31)=FALSE),0,VLOOKUP(J31,PointTable,K$3,TRUE)),0)</f>
        <v>0</v>
      </c>
      <c r="L31" s="23" t="s">
        <v>8</v>
      </c>
      <c r="M31" s="24">
        <f>IF(OR('[2]Men''s Epée'!$A$3=1,'Men''s Epée'!$AI$3=TRUE),IF(OR(L31&gt;=33,ISNUMBER(L31)=FALSE),0,VLOOKUP(L31,PointTable,M$3,TRUE)),0)</f>
        <v>0</v>
      </c>
      <c r="N31" s="23">
        <v>28</v>
      </c>
      <c r="O31" s="24">
        <f>IF(OR('[2]Men''s Epée'!$A$3=1,'Men''s Epée'!$AJ$3=TRUE),IF(OR(N31&gt;=33,ISNUMBER(N31)=FALSE),0,VLOOKUP(N31,PointTable,O$3,TRUE)),0)</f>
        <v>169</v>
      </c>
      <c r="P31" s="4" t="str">
        <f t="shared" si="22"/>
        <v>np</v>
      </c>
      <c r="Q31" s="5">
        <f>IF(OR('[2]Men's Epée'!$A$3=1,'[2]Men's Epée'!$U$3=TRUE),IF(OR(P31&gt;='Men''s Epée'!$A$3,ISNUMBER(P31)=FALSE),0,VLOOKUP(P31,PointTable,Q$3,TRUE)),0)</f>
        <v>0</v>
      </c>
      <c r="R31" s="4" t="e">
        <f>VLOOKUP($C31,'[2]Women''s Saber'!$C$4:$U$100,R$1-2,FALSE)</f>
        <v>#N/A</v>
      </c>
      <c r="S31" s="4" t="str">
        <f t="shared" si="23"/>
        <v>np</v>
      </c>
      <c r="T31" s="5">
        <f>IF(OR('[2]Men's Epée'!$A$3=1,'[2]Men's Epée'!$V$3=TRUE),IF(OR(S31&gt;='Men''s Epée'!$A$3,ISNUMBER(S31)=FALSE),0,VLOOKUP(S31,PointTable,T$3,TRUE)),0)</f>
        <v>0</v>
      </c>
      <c r="U31" s="4" t="e">
        <f>VLOOKUP($C31,'[2]Women''s Saber'!$C$4:$U$100,U$1-2,FALSE)</f>
        <v>#N/A</v>
      </c>
      <c r="V31" s="4" t="str">
        <f t="shared" si="24"/>
        <v>np</v>
      </c>
      <c r="W31" s="5">
        <f>IF(OR('[2]Men's Epée'!$A$3=1,'[2]Men's Epée'!$W$3=TRUE),IF(OR(V31&gt;='Men''s Epée'!$A$3,ISNUMBER(V31)=FALSE),0,VLOOKUP(V31,PointTable,W$3,TRUE)),0)</f>
        <v>0</v>
      </c>
      <c r="X31" s="4" t="e">
        <f>VLOOKUP($C31,'[2]Women''s Saber'!$C$4:$U$100,X$1-2,FALSE)</f>
        <v>#N/A</v>
      </c>
      <c r="Y31" s="4" t="str">
        <f t="shared" si="25"/>
        <v>np</v>
      </c>
      <c r="Z31" s="5">
        <f>IF(OR(Y31&gt;='Men''s Epée'!$A$3,ISNUMBER(Y31)=FALSE),0,VLOOKUP(Y31,PointTable,Z$3,TRUE))</f>
        <v>0</v>
      </c>
      <c r="AA31" s="4" t="e">
        <f>VLOOKUP($C31,'[2]Women''s Saber'!$C$4:$U$100,AA$1-2,FALSE)</f>
        <v>#N/A</v>
      </c>
      <c r="AB31" s="52"/>
      <c r="AE31" s="54"/>
      <c r="AG31" s="25">
        <f t="shared" si="26"/>
        <v>205</v>
      </c>
      <c r="AH31" s="25">
        <f t="shared" si="27"/>
        <v>0</v>
      </c>
      <c r="AI31" s="25">
        <f t="shared" si="28"/>
        <v>0</v>
      </c>
      <c r="AJ31" s="25">
        <f t="shared" si="29"/>
        <v>169</v>
      </c>
      <c r="AK31" s="25">
        <f t="shared" si="30"/>
        <v>0</v>
      </c>
      <c r="AL31" s="25">
        <f t="shared" si="31"/>
        <v>0</v>
      </c>
      <c r="AM31" s="25">
        <f t="shared" si="32"/>
        <v>0</v>
      </c>
      <c r="AN31" s="25">
        <f t="shared" si="33"/>
        <v>0</v>
      </c>
      <c r="AO31" s="25">
        <f>IF(OR('[2]Men''s Epée'!$A$3=1,AB31&gt;0),ABS(AB31),0)</f>
        <v>0</v>
      </c>
      <c r="AP31" s="25">
        <f>IF(OR('[2]Men''s Epée'!$A$3=1,AC31&gt;0),ABS(AC31),0)</f>
        <v>0</v>
      </c>
      <c r="AQ31" s="25">
        <f>IF(OR('[2]Men''s Epée'!$A$3=1,AD31&gt;0),ABS(AD31),0)</f>
        <v>0</v>
      </c>
      <c r="AR31" s="25">
        <f>IF(OR('[2]Men''s Epée'!$A$3=1,AE31&gt;0),ABS(AE31),0)</f>
        <v>0</v>
      </c>
      <c r="AT31" s="25">
        <f>IF('Men''s Epée'!AG$3=TRUE,I31,0)</f>
        <v>205</v>
      </c>
      <c r="AU31" s="25">
        <f>IF('Men''s Epée'!AH$3=TRUE,K31,0)</f>
        <v>0</v>
      </c>
      <c r="AV31" s="25">
        <f>IF('Men''s Epée'!AI$3=TRUE,M31,0)</f>
        <v>0</v>
      </c>
      <c r="AW31" s="25">
        <f>IF('Men''s Epée'!AJ$3=TRUE,O31,0)</f>
        <v>0</v>
      </c>
      <c r="AX31" s="25">
        <f>IF('[2]Men''s Epée'!$U$3=TRUE,Q31,0)</f>
        <v>0</v>
      </c>
      <c r="AY31" s="25">
        <f>IF('[2]Men''s Epée'!$V$3=TRUE,T31,0)</f>
        <v>0</v>
      </c>
      <c r="AZ31" s="25">
        <f>IF('[2]Men''s Epée'!$W$3=TRUE,W31,0)</f>
        <v>0</v>
      </c>
      <c r="BA31" s="25">
        <f t="shared" si="34"/>
        <v>0</v>
      </c>
      <c r="BB31" s="55">
        <f t="shared" si="35"/>
        <v>0</v>
      </c>
      <c r="BC31" s="55">
        <f t="shared" si="36"/>
        <v>0</v>
      </c>
      <c r="BD31" s="55">
        <f t="shared" si="37"/>
        <v>0</v>
      </c>
      <c r="BE31" s="55">
        <f t="shared" si="38"/>
        <v>0</v>
      </c>
      <c r="BF31" s="25">
        <f t="shared" si="39"/>
        <v>205</v>
      </c>
    </row>
    <row r="32" spans="1:58" ht="13.5" customHeight="1">
      <c r="A32" s="19" t="str">
        <f t="shared" si="0"/>
        <v>29</v>
      </c>
      <c r="B32" s="19">
        <f t="shared" si="21"/>
      </c>
      <c r="C32" s="37" t="s">
        <v>102</v>
      </c>
      <c r="D32" s="25">
        <v>1983</v>
      </c>
      <c r="E32" s="21">
        <f>ROUND(F32+IF('[2]Men''s Epée'!$A$3=1,G32,0)+LARGE($AG32:$AR32,1)+LARGE($AG32:$AR32,2)+LARGE($AG32:$AR32,3)+LARGE($AG32:$AR32,4),0)</f>
        <v>300</v>
      </c>
      <c r="F32" s="22"/>
      <c r="G32" s="23"/>
      <c r="H32" s="23" t="s">
        <v>8</v>
      </c>
      <c r="I32" s="24">
        <f>IF(OR('[2]Men''s Epée'!$A$3=1,'Men''s Epée'!$AG$3=TRUE),IF(OR(H32&gt;=33,ISNUMBER(H32)=FALSE),0,VLOOKUP(H32,PointTable,I$3,TRUE)),0)</f>
        <v>0</v>
      </c>
      <c r="J32" s="23">
        <v>16</v>
      </c>
      <c r="K32" s="24">
        <f>IF(OR('[2]Men''s Epée'!$A$3=1,'Men''s Epée'!$AH$3=TRUE),IF(OR(J32&gt;=33,ISNUMBER(J32)=FALSE),0,VLOOKUP(J32,PointTable,K$3,TRUE)),0)</f>
        <v>300</v>
      </c>
      <c r="L32" s="23" t="s">
        <v>8</v>
      </c>
      <c r="M32" s="24">
        <f>IF(OR('[2]Men''s Epée'!$A$3=1,'Men''s Epée'!$AI$3=TRUE),IF(OR(L32&gt;=33,ISNUMBER(L32)=FALSE),0,VLOOKUP(L32,PointTable,M$3,TRUE)),0)</f>
        <v>0</v>
      </c>
      <c r="N32" s="23" t="s">
        <v>8</v>
      </c>
      <c r="O32" s="24">
        <f>IF(OR('[2]Men''s Epée'!$A$3=1,'Men''s Epée'!$AJ$3=TRUE),IF(OR(N32&gt;=33,ISNUMBER(N32)=FALSE),0,VLOOKUP(N32,PointTable,O$3,TRUE)),0)</f>
        <v>0</v>
      </c>
      <c r="P32" s="4" t="str">
        <f t="shared" si="22"/>
        <v>np</v>
      </c>
      <c r="Q32" s="5">
        <f>IF(OR('[2]Men's Epée'!$A$3=1,'[2]Men's Epée'!$U$3=TRUE),IF(OR(P32&gt;='Men''s Epée'!$A$3,ISNUMBER(P32)=FALSE),0,VLOOKUP(P32,PointTable,Q$3,TRUE)),0)</f>
        <v>0</v>
      </c>
      <c r="R32" s="4" t="e">
        <f>VLOOKUP($C32,'[2]Women''s Saber'!$C$4:$U$100,R$1-2,FALSE)</f>
        <v>#N/A</v>
      </c>
      <c r="S32" s="4" t="str">
        <f t="shared" si="23"/>
        <v>np</v>
      </c>
      <c r="T32" s="5">
        <f>IF(OR('[2]Men's Epée'!$A$3=1,'[2]Men's Epée'!$V$3=TRUE),IF(OR(S32&gt;='Men''s Epée'!$A$3,ISNUMBER(S32)=FALSE),0,VLOOKUP(S32,PointTable,T$3,TRUE)),0)</f>
        <v>0</v>
      </c>
      <c r="U32" s="4" t="e">
        <f>VLOOKUP($C32,'[2]Women''s Saber'!$C$4:$U$100,U$1-2,FALSE)</f>
        <v>#N/A</v>
      </c>
      <c r="V32" s="4" t="str">
        <f t="shared" si="24"/>
        <v>np</v>
      </c>
      <c r="W32" s="5">
        <f>IF(OR('[2]Men's Epée'!$A$3=1,'[2]Men's Epée'!$W$3=TRUE),IF(OR(V32&gt;='Men''s Epée'!$A$3,ISNUMBER(V32)=FALSE),0,VLOOKUP(V32,PointTable,W$3,TRUE)),0)</f>
        <v>0</v>
      </c>
      <c r="X32" s="4" t="e">
        <f>VLOOKUP($C32,'[2]Women''s Saber'!$C$4:$U$100,X$1-2,FALSE)</f>
        <v>#N/A</v>
      </c>
      <c r="Y32" s="4" t="str">
        <f t="shared" si="25"/>
        <v>np</v>
      </c>
      <c r="Z32" s="5">
        <f>IF(OR(Y32&gt;='Men''s Epée'!$A$3,ISNUMBER(Y32)=FALSE),0,VLOOKUP(Y32,PointTable,Z$3,TRUE))</f>
        <v>0</v>
      </c>
      <c r="AA32" s="4" t="e">
        <f>VLOOKUP($C32,'[2]Women''s Saber'!$C$4:$U$100,AA$1-2,FALSE)</f>
        <v>#N/A</v>
      </c>
      <c r="AB32" s="52"/>
      <c r="AE32" s="54"/>
      <c r="AG32" s="25">
        <f t="shared" si="26"/>
        <v>0</v>
      </c>
      <c r="AH32" s="25">
        <f t="shared" si="27"/>
        <v>300</v>
      </c>
      <c r="AI32" s="25">
        <f t="shared" si="28"/>
        <v>0</v>
      </c>
      <c r="AJ32" s="25">
        <f t="shared" si="29"/>
        <v>0</v>
      </c>
      <c r="AK32" s="25">
        <f t="shared" si="30"/>
        <v>0</v>
      </c>
      <c r="AL32" s="25">
        <f t="shared" si="31"/>
        <v>0</v>
      </c>
      <c r="AM32" s="25">
        <f t="shared" si="32"/>
        <v>0</v>
      </c>
      <c r="AN32" s="25">
        <f t="shared" si="33"/>
        <v>0</v>
      </c>
      <c r="AO32" s="25">
        <f>IF(OR('[2]Men''s Epée'!$A$3=1,AB32&gt;0),ABS(AB32),0)</f>
        <v>0</v>
      </c>
      <c r="AP32" s="25">
        <f>IF(OR('[2]Men''s Epée'!$A$3=1,AC32&gt;0),ABS(AC32),0)</f>
        <v>0</v>
      </c>
      <c r="AQ32" s="25">
        <f>IF(OR('[2]Men''s Epée'!$A$3=1,AD32&gt;0),ABS(AD32),0)</f>
        <v>0</v>
      </c>
      <c r="AR32" s="25">
        <f>IF(OR('[2]Men''s Epée'!$A$3=1,AE32&gt;0),ABS(AE32),0)</f>
        <v>0</v>
      </c>
      <c r="AT32" s="25">
        <f>IF('Men''s Epée'!AG$3=TRUE,I32,0)</f>
        <v>0</v>
      </c>
      <c r="AU32" s="25">
        <f>IF('Men''s Epée'!AH$3=TRUE,K32,0)</f>
        <v>0</v>
      </c>
      <c r="AV32" s="25">
        <f>IF('Men''s Epée'!AI$3=TRUE,M32,0)</f>
        <v>0</v>
      </c>
      <c r="AW32" s="25">
        <f>IF('Men''s Epée'!AJ$3=TRUE,O32,0)</f>
        <v>0</v>
      </c>
      <c r="AX32" s="25">
        <f>IF('[2]Men''s Epée'!$U$3=TRUE,Q32,0)</f>
        <v>0</v>
      </c>
      <c r="AY32" s="25">
        <f>IF('[2]Men''s Epée'!$V$3=TRUE,T32,0)</f>
        <v>0</v>
      </c>
      <c r="AZ32" s="25">
        <f>IF('[2]Men''s Epée'!$W$3=TRUE,W32,0)</f>
        <v>0</v>
      </c>
      <c r="BA32" s="25">
        <f t="shared" si="34"/>
        <v>0</v>
      </c>
      <c r="BB32" s="55">
        <f t="shared" si="35"/>
        <v>0</v>
      </c>
      <c r="BC32" s="55">
        <f t="shared" si="36"/>
        <v>0</v>
      </c>
      <c r="BD32" s="55">
        <f t="shared" si="37"/>
        <v>0</v>
      </c>
      <c r="BE32" s="55">
        <f t="shared" si="38"/>
        <v>0</v>
      </c>
      <c r="BF32" s="25">
        <f t="shared" si="39"/>
        <v>0</v>
      </c>
    </row>
    <row r="33" spans="1:58" ht="13.5" customHeight="1">
      <c r="A33" s="19" t="str">
        <f t="shared" si="0"/>
        <v>30</v>
      </c>
      <c r="B33" s="19">
        <f t="shared" si="21"/>
      </c>
      <c r="C33" s="37" t="s">
        <v>330</v>
      </c>
      <c r="D33" s="25">
        <v>1984</v>
      </c>
      <c r="E33" s="21">
        <f>ROUND(F33+IF('[2]Men''s Epée'!$A$3=1,G33,0)+LARGE($AG33:$AR33,1)+LARGE($AG33:$AR33,2)+LARGE($AG33:$AR33,3)+LARGE($AG33:$AR33,4),0)</f>
        <v>210</v>
      </c>
      <c r="F33" s="22"/>
      <c r="G33" s="23"/>
      <c r="H33" s="23">
        <v>17</v>
      </c>
      <c r="I33" s="24">
        <f>IF(OR('[2]Men''s Epée'!$A$3=1,'Men''s Epée'!$AG$3=TRUE),IF(OR(H33&gt;=33,ISNUMBER(H33)=FALSE),0,VLOOKUP(H33,PointTable,I$3,TRUE)),0)</f>
        <v>210</v>
      </c>
      <c r="J33" s="23" t="s">
        <v>8</v>
      </c>
      <c r="K33" s="24">
        <f>IF(OR('[2]Men''s Epée'!$A$3=1,'Men''s Epée'!$AH$3=TRUE),IF(OR(J33&gt;=33,ISNUMBER(J33)=FALSE),0,VLOOKUP(J33,PointTable,K$3,TRUE)),0)</f>
        <v>0</v>
      </c>
      <c r="L33" s="23" t="s">
        <v>8</v>
      </c>
      <c r="M33" s="24">
        <f>IF(OR('[2]Men''s Epée'!$A$3=1,'Men''s Epée'!$AI$3=TRUE),IF(OR(L33&gt;=33,ISNUMBER(L33)=FALSE),0,VLOOKUP(L33,PointTable,M$3,TRUE)),0)</f>
        <v>0</v>
      </c>
      <c r="N33" s="23" t="s">
        <v>8</v>
      </c>
      <c r="O33" s="24">
        <f>IF(OR('[2]Men''s Epée'!$A$3=1,'Men''s Epée'!$AJ$3=TRUE),IF(OR(N33&gt;=33,ISNUMBER(N33)=FALSE),0,VLOOKUP(N33,PointTable,O$3,TRUE)),0)</f>
        <v>0</v>
      </c>
      <c r="P33" s="4" t="str">
        <f t="shared" si="22"/>
        <v>np</v>
      </c>
      <c r="Q33" s="5">
        <f>IF(OR('[2]Men's Epée'!$A$3=1,'[2]Men's Epée'!$U$3=TRUE),IF(OR(P33&gt;='Men''s Epée'!$A$3,ISNUMBER(P33)=FALSE),0,VLOOKUP(P33,PointTable,Q$3,TRUE)),0)</f>
        <v>0</v>
      </c>
      <c r="R33" s="4" t="e">
        <f>VLOOKUP($C33,'[2]Women''s Saber'!$C$4:$U$100,R$1-2,FALSE)</f>
        <v>#N/A</v>
      </c>
      <c r="S33" s="4" t="str">
        <f t="shared" si="23"/>
        <v>np</v>
      </c>
      <c r="T33" s="5">
        <f>IF(OR('[2]Men's Epée'!$A$3=1,'[2]Men's Epée'!$V$3=TRUE),IF(OR(S33&gt;='Men''s Epée'!$A$3,ISNUMBER(S33)=FALSE),0,VLOOKUP(S33,PointTable,T$3,TRUE)),0)</f>
        <v>0</v>
      </c>
      <c r="U33" s="4" t="e">
        <f>VLOOKUP($C33,'[2]Women''s Saber'!$C$4:$U$100,U$1-2,FALSE)</f>
        <v>#N/A</v>
      </c>
      <c r="V33" s="4" t="str">
        <f t="shared" si="24"/>
        <v>np</v>
      </c>
      <c r="W33" s="5">
        <f>IF(OR('[2]Men's Epée'!$A$3=1,'[2]Men's Epée'!$W$3=TRUE),IF(OR(V33&gt;='Men''s Epée'!$A$3,ISNUMBER(V33)=FALSE),0,VLOOKUP(V33,PointTable,W$3,TRUE)),0)</f>
        <v>0</v>
      </c>
      <c r="X33" s="4" t="e">
        <f>VLOOKUP($C33,'[2]Women''s Saber'!$C$4:$U$100,X$1-2,FALSE)</f>
        <v>#N/A</v>
      </c>
      <c r="Y33" s="4" t="str">
        <f t="shared" si="25"/>
        <v>np</v>
      </c>
      <c r="Z33" s="5">
        <f>IF(OR(Y33&gt;='Men''s Epée'!$A$3,ISNUMBER(Y33)=FALSE),0,VLOOKUP(Y33,PointTable,Z$3,TRUE))</f>
        <v>0</v>
      </c>
      <c r="AA33" s="4" t="e">
        <f>VLOOKUP($C33,'[2]Women''s Saber'!$C$4:$U$100,AA$1-2,FALSE)</f>
        <v>#N/A</v>
      </c>
      <c r="AB33" s="52"/>
      <c r="AE33" s="54"/>
      <c r="AG33" s="25">
        <f t="shared" si="26"/>
        <v>210</v>
      </c>
      <c r="AH33" s="25">
        <f t="shared" si="27"/>
        <v>0</v>
      </c>
      <c r="AI33" s="25">
        <f t="shared" si="28"/>
        <v>0</v>
      </c>
      <c r="AJ33" s="25">
        <f t="shared" si="29"/>
        <v>0</v>
      </c>
      <c r="AK33" s="25">
        <f t="shared" si="30"/>
        <v>0</v>
      </c>
      <c r="AL33" s="25">
        <f t="shared" si="31"/>
        <v>0</v>
      </c>
      <c r="AM33" s="25">
        <f t="shared" si="32"/>
        <v>0</v>
      </c>
      <c r="AN33" s="25">
        <f t="shared" si="33"/>
        <v>0</v>
      </c>
      <c r="AO33" s="25">
        <f>IF(OR('[2]Men''s Epée'!$A$3=1,AB33&gt;0),ABS(AB33),0)</f>
        <v>0</v>
      </c>
      <c r="AP33" s="25">
        <f>IF(OR('[2]Men''s Epée'!$A$3=1,AC33&gt;0),ABS(AC33),0)</f>
        <v>0</v>
      </c>
      <c r="AQ33" s="25">
        <f>IF(OR('[2]Men''s Epée'!$A$3=1,AD33&gt;0),ABS(AD33),0)</f>
        <v>0</v>
      </c>
      <c r="AR33" s="25">
        <f>IF(OR('[2]Men''s Epée'!$A$3=1,AE33&gt;0),ABS(AE33),0)</f>
        <v>0</v>
      </c>
      <c r="AT33" s="25">
        <f>IF('Men''s Epée'!AG$3=TRUE,I33,0)</f>
        <v>210</v>
      </c>
      <c r="AU33" s="25">
        <f>IF('Men''s Epée'!AH$3=TRUE,K33,0)</f>
        <v>0</v>
      </c>
      <c r="AV33" s="25">
        <f>IF('Men''s Epée'!AI$3=TRUE,M33,0)</f>
        <v>0</v>
      </c>
      <c r="AW33" s="25">
        <f>IF('Men''s Epée'!AJ$3=TRUE,O33,0)</f>
        <v>0</v>
      </c>
      <c r="AX33" s="25">
        <f>IF('[2]Men''s Epée'!$U$3=TRUE,Q33,0)</f>
        <v>0</v>
      </c>
      <c r="AY33" s="25">
        <f>IF('[2]Men''s Epée'!$V$3=TRUE,T33,0)</f>
        <v>0</v>
      </c>
      <c r="AZ33" s="25">
        <f>IF('[2]Men''s Epée'!$W$3=TRUE,W33,0)</f>
        <v>0</v>
      </c>
      <c r="BA33" s="25">
        <f t="shared" si="34"/>
        <v>0</v>
      </c>
      <c r="BB33" s="55">
        <f t="shared" si="35"/>
        <v>0</v>
      </c>
      <c r="BC33" s="55">
        <f t="shared" si="36"/>
        <v>0</v>
      </c>
      <c r="BD33" s="55">
        <f t="shared" si="37"/>
        <v>0</v>
      </c>
      <c r="BE33" s="55">
        <f t="shared" si="38"/>
        <v>0</v>
      </c>
      <c r="BF33" s="25">
        <f t="shared" si="39"/>
        <v>210</v>
      </c>
    </row>
    <row r="34" spans="1:58" ht="13.5" customHeight="1">
      <c r="A34" s="19" t="str">
        <f t="shared" si="0"/>
        <v>31T</v>
      </c>
      <c r="B34" s="19">
        <f t="shared" si="21"/>
      </c>
      <c r="C34" s="38" t="s">
        <v>59</v>
      </c>
      <c r="D34" s="25">
        <v>1982</v>
      </c>
      <c r="E34" s="21">
        <f>ROUND(F34+IF('[2]Men''s Epée'!$A$3=1,G34,0)+LARGE($AG34:$AR34,1)+LARGE($AG34:$AR34,2)+LARGE($AG34:$AR34,3)+LARGE($AG34:$AR34,4),0)</f>
        <v>209</v>
      </c>
      <c r="F34" s="22"/>
      <c r="G34" s="23"/>
      <c r="H34" s="23" t="s">
        <v>8</v>
      </c>
      <c r="I34" s="24">
        <f>IF(OR('[2]Men''s Epée'!$A$3=1,'Men''s Epée'!$AG$3=TRUE),IF(OR(H34&gt;=33,ISNUMBER(H34)=FALSE),0,VLOOKUP(H34,PointTable,I$3,TRUE)),0)</f>
        <v>0</v>
      </c>
      <c r="J34" s="23" t="s">
        <v>8</v>
      </c>
      <c r="K34" s="24">
        <f>IF(OR('[2]Men''s Epée'!$A$3=1,'Men''s Epée'!$AH$3=TRUE),IF(OR(J34&gt;=33,ISNUMBER(J34)=FALSE),0,VLOOKUP(J34,PointTable,K$3,TRUE)),0)</f>
        <v>0</v>
      </c>
      <c r="L34" s="23">
        <v>18</v>
      </c>
      <c r="M34" s="24">
        <f>IF(OR('[2]Men''s Epée'!$A$3=1,'Men''s Epée'!$AI$3=TRUE),IF(OR(L34&gt;=33,ISNUMBER(L34)=FALSE),0,VLOOKUP(L34,PointTable,M$3,TRUE)),0)</f>
        <v>209</v>
      </c>
      <c r="N34" s="23" t="s">
        <v>8</v>
      </c>
      <c r="O34" s="24">
        <f>IF(OR('[2]Men''s Epée'!$A$3=1,'Men''s Epée'!$AJ$3=TRUE),IF(OR(N34&gt;=33,ISNUMBER(N34)=FALSE),0,VLOOKUP(N34,PointTable,O$3,TRUE)),0)</f>
        <v>0</v>
      </c>
      <c r="P34" s="4" t="str">
        <f t="shared" si="22"/>
        <v>np</v>
      </c>
      <c r="Q34" s="5">
        <f>IF(OR('[2]Men's Epée'!$A$3=1,'[2]Men's Epée'!$U$3=TRUE),IF(OR(P34&gt;='Men''s Epée'!$A$3,ISNUMBER(P34)=FALSE),0,VLOOKUP(P34,PointTable,Q$3,TRUE)),0)</f>
        <v>0</v>
      </c>
      <c r="R34" s="4" t="e">
        <f>VLOOKUP($C34,'[2]Women''s Saber'!$C$4:$U$100,R$1-2,FALSE)</f>
        <v>#N/A</v>
      </c>
      <c r="S34" s="4" t="str">
        <f t="shared" si="23"/>
        <v>np</v>
      </c>
      <c r="T34" s="5">
        <f>IF(OR('[2]Men's Epée'!$A$3=1,'[2]Men's Epée'!$V$3=TRUE),IF(OR(S34&gt;='Men''s Epée'!$A$3,ISNUMBER(S34)=FALSE),0,VLOOKUP(S34,PointTable,T$3,TRUE)),0)</f>
        <v>0</v>
      </c>
      <c r="U34" s="4" t="e">
        <f>VLOOKUP($C34,'[2]Women''s Saber'!$C$4:$U$100,U$1-2,FALSE)</f>
        <v>#N/A</v>
      </c>
      <c r="V34" s="4" t="str">
        <f t="shared" si="24"/>
        <v>np</v>
      </c>
      <c r="W34" s="5">
        <f>IF(OR('[2]Men's Epée'!$A$3=1,'[2]Men's Epée'!$W$3=TRUE),IF(OR(V34&gt;='Men''s Epée'!$A$3,ISNUMBER(V34)=FALSE),0,VLOOKUP(V34,PointTable,W$3,TRUE)),0)</f>
        <v>0</v>
      </c>
      <c r="X34" s="4" t="e">
        <f>VLOOKUP($C34,'[2]Women''s Saber'!$C$4:$U$100,X$1-2,FALSE)</f>
        <v>#N/A</v>
      </c>
      <c r="Y34" s="4" t="str">
        <f t="shared" si="25"/>
        <v>np</v>
      </c>
      <c r="Z34" s="5">
        <f>IF(OR(Y34&gt;='Men''s Epée'!$A$3,ISNUMBER(Y34)=FALSE),0,VLOOKUP(Y34,PointTable,Z$3,TRUE))</f>
        <v>0</v>
      </c>
      <c r="AA34" s="4" t="e">
        <f>VLOOKUP($C34,'[2]Women''s Saber'!$C$4:$U$100,AA$1-2,FALSE)</f>
        <v>#N/A</v>
      </c>
      <c r="AB34" s="52"/>
      <c r="AE34" s="54"/>
      <c r="AG34" s="25">
        <f t="shared" si="26"/>
        <v>0</v>
      </c>
      <c r="AH34" s="25">
        <f t="shared" si="27"/>
        <v>0</v>
      </c>
      <c r="AI34" s="25">
        <f t="shared" si="28"/>
        <v>209</v>
      </c>
      <c r="AJ34" s="25">
        <f t="shared" si="29"/>
        <v>0</v>
      </c>
      <c r="AK34" s="25">
        <f t="shared" si="30"/>
        <v>0</v>
      </c>
      <c r="AL34" s="25">
        <f t="shared" si="31"/>
        <v>0</v>
      </c>
      <c r="AM34" s="25">
        <f t="shared" si="32"/>
        <v>0</v>
      </c>
      <c r="AN34" s="25">
        <f t="shared" si="33"/>
        <v>0</v>
      </c>
      <c r="AO34" s="25">
        <f>IF(OR('[2]Men''s Epée'!$A$3=1,AB34&gt;0),ABS(AB34),0)</f>
        <v>0</v>
      </c>
      <c r="AP34" s="25">
        <f>IF(OR('[2]Men''s Epée'!$A$3=1,AC34&gt;0),ABS(AC34),0)</f>
        <v>0</v>
      </c>
      <c r="AQ34" s="25">
        <f>IF(OR('[2]Men''s Epée'!$A$3=1,AD34&gt;0),ABS(AD34),0)</f>
        <v>0</v>
      </c>
      <c r="AR34" s="25">
        <f>IF(OR('[2]Men''s Epée'!$A$3=1,AE34&gt;0),ABS(AE34),0)</f>
        <v>0</v>
      </c>
      <c r="AT34" s="25">
        <f>IF('Men''s Epée'!AG$3=TRUE,I34,0)</f>
        <v>0</v>
      </c>
      <c r="AU34" s="25">
        <f>IF('Men''s Epée'!AH$3=TRUE,K34,0)</f>
        <v>0</v>
      </c>
      <c r="AV34" s="25">
        <f>IF('Men''s Epée'!AI$3=TRUE,M34,0)</f>
        <v>0</v>
      </c>
      <c r="AW34" s="25">
        <f>IF('Men''s Epée'!AJ$3=TRUE,O34,0)</f>
        <v>0</v>
      </c>
      <c r="AX34" s="25">
        <f>IF('[2]Men''s Epée'!$U$3=TRUE,Q34,0)</f>
        <v>0</v>
      </c>
      <c r="AY34" s="25">
        <f>IF('[2]Men''s Epée'!$V$3=TRUE,T34,0)</f>
        <v>0</v>
      </c>
      <c r="AZ34" s="25">
        <f>IF('[2]Men''s Epée'!$W$3=TRUE,W34,0)</f>
        <v>0</v>
      </c>
      <c r="BA34" s="25">
        <f t="shared" si="34"/>
        <v>0</v>
      </c>
      <c r="BB34" s="55">
        <f t="shared" si="35"/>
        <v>0</v>
      </c>
      <c r="BC34" s="55">
        <f t="shared" si="36"/>
        <v>0</v>
      </c>
      <c r="BD34" s="55">
        <f t="shared" si="37"/>
        <v>0</v>
      </c>
      <c r="BE34" s="55">
        <f t="shared" si="38"/>
        <v>0</v>
      </c>
      <c r="BF34" s="25">
        <f t="shared" si="39"/>
        <v>0</v>
      </c>
    </row>
    <row r="35" spans="1:58" ht="13.5" customHeight="1">
      <c r="A35" s="19" t="str">
        <f t="shared" si="0"/>
        <v>31T</v>
      </c>
      <c r="B35" s="19" t="str">
        <f t="shared" si="21"/>
        <v>#</v>
      </c>
      <c r="C35" s="37" t="s">
        <v>290</v>
      </c>
      <c r="D35" s="25">
        <v>1986</v>
      </c>
      <c r="E35" s="21">
        <f>ROUND(F35+IF('[2]Men''s Epée'!$A$3=1,G35,0)+LARGE($AG35:$AR35,1)+LARGE($AG35:$AR35,2)+LARGE($AG35:$AR35,3)+LARGE($AG35:$AR35,4),0)</f>
        <v>209</v>
      </c>
      <c r="F35" s="22"/>
      <c r="G35" s="23"/>
      <c r="H35" s="23" t="s">
        <v>8</v>
      </c>
      <c r="I35" s="24">
        <f>IF(OR('[2]Men''s Epée'!$A$3=1,'Men''s Epée'!$AG$3=TRUE),IF(OR(H35&gt;=33,ISNUMBER(H35)=FALSE),0,VLOOKUP(H35,PointTable,I$3,TRUE)),0)</f>
        <v>0</v>
      </c>
      <c r="J35" s="23" t="s">
        <v>8</v>
      </c>
      <c r="K35" s="24">
        <f>IF(OR('[2]Men''s Epée'!$A$3=1,'Men''s Epée'!$AH$3=TRUE),IF(OR(J35&gt;=33,ISNUMBER(J35)=FALSE),0,VLOOKUP(J35,PointTable,K$3,TRUE)),0)</f>
        <v>0</v>
      </c>
      <c r="L35" s="23" t="s">
        <v>8</v>
      </c>
      <c r="M35" s="24">
        <f>IF(OR('[2]Men''s Epée'!$A$3=1,'Men''s Epée'!$AI$3=TRUE),IF(OR(L35&gt;=33,ISNUMBER(L35)=FALSE),0,VLOOKUP(L35,PointTable,M$3,TRUE)),0)</f>
        <v>0</v>
      </c>
      <c r="N35" s="23">
        <v>18</v>
      </c>
      <c r="O35" s="24">
        <f>IF(OR('[2]Men''s Epée'!$A$3=1,'Men''s Epée'!$AJ$3=TRUE),IF(OR(N35&gt;=33,ISNUMBER(N35)=FALSE),0,VLOOKUP(N35,PointTable,O$3,TRUE)),0)</f>
        <v>209</v>
      </c>
      <c r="P35" s="4" t="str">
        <f t="shared" si="22"/>
        <v>np</v>
      </c>
      <c r="Q35" s="5">
        <f>IF(OR('[2]Men's Epée'!$A$3=1,'[2]Men's Epée'!$U$3=TRUE),IF(OR(P35&gt;='Men''s Epée'!$A$3,ISNUMBER(P35)=FALSE),0,VLOOKUP(P35,PointTable,Q$3,TRUE)),0)</f>
        <v>0</v>
      </c>
      <c r="R35" s="4" t="e">
        <f>VLOOKUP($C35,'[2]Women''s Saber'!$C$4:$U$100,R$1-2,FALSE)</f>
        <v>#N/A</v>
      </c>
      <c r="S35" s="4" t="str">
        <f t="shared" si="23"/>
        <v>np</v>
      </c>
      <c r="T35" s="5">
        <f>IF(OR('[2]Men's Epée'!$A$3=1,'[2]Men's Epée'!$V$3=TRUE),IF(OR(S35&gt;='Men''s Epée'!$A$3,ISNUMBER(S35)=FALSE),0,VLOOKUP(S35,PointTable,T$3,TRUE)),0)</f>
        <v>0</v>
      </c>
      <c r="U35" s="4" t="e">
        <f>VLOOKUP($C35,'[2]Women''s Saber'!$C$4:$U$100,U$1-2,FALSE)</f>
        <v>#N/A</v>
      </c>
      <c r="V35" s="4" t="str">
        <f t="shared" si="24"/>
        <v>np</v>
      </c>
      <c r="W35" s="5">
        <f>IF(OR('[2]Men's Epée'!$A$3=1,'[2]Men's Epée'!$W$3=TRUE),IF(OR(V35&gt;='Men''s Epée'!$A$3,ISNUMBER(V35)=FALSE),0,VLOOKUP(V35,PointTable,W$3,TRUE)),0)</f>
        <v>0</v>
      </c>
      <c r="X35" s="4" t="e">
        <f>VLOOKUP($C35,'[2]Women''s Saber'!$C$4:$U$100,X$1-2,FALSE)</f>
        <v>#N/A</v>
      </c>
      <c r="Y35" s="4" t="str">
        <f t="shared" si="25"/>
        <v>np</v>
      </c>
      <c r="Z35" s="5">
        <f>IF(OR(Y35&gt;='Men''s Epée'!$A$3,ISNUMBER(Y35)=FALSE),0,VLOOKUP(Y35,PointTable,Z$3,TRUE))</f>
        <v>0</v>
      </c>
      <c r="AA35" s="4" t="e">
        <f>VLOOKUP($C35,'[2]Women''s Saber'!$C$4:$U$100,AA$1-2,FALSE)</f>
        <v>#N/A</v>
      </c>
      <c r="AB35" s="52"/>
      <c r="AE35" s="54"/>
      <c r="AG35" s="25">
        <f t="shared" si="26"/>
        <v>0</v>
      </c>
      <c r="AH35" s="25">
        <f t="shared" si="27"/>
        <v>0</v>
      </c>
      <c r="AI35" s="25">
        <f t="shared" si="28"/>
        <v>0</v>
      </c>
      <c r="AJ35" s="25">
        <f t="shared" si="29"/>
        <v>209</v>
      </c>
      <c r="AK35" s="25">
        <f t="shared" si="30"/>
        <v>0</v>
      </c>
      <c r="AL35" s="25">
        <f t="shared" si="31"/>
        <v>0</v>
      </c>
      <c r="AM35" s="25">
        <f t="shared" si="32"/>
        <v>0</v>
      </c>
      <c r="AN35" s="25">
        <f t="shared" si="33"/>
        <v>0</v>
      </c>
      <c r="AO35" s="25">
        <f>IF(OR('[2]Men''s Epée'!$A$3=1,AB35&gt;0),ABS(AB35),0)</f>
        <v>0</v>
      </c>
      <c r="AP35" s="25">
        <f>IF(OR('[2]Men''s Epée'!$A$3=1,AC35&gt;0),ABS(AC35),0)</f>
        <v>0</v>
      </c>
      <c r="AQ35" s="25">
        <f>IF(OR('[2]Men''s Epée'!$A$3=1,AD35&gt;0),ABS(AD35),0)</f>
        <v>0</v>
      </c>
      <c r="AR35" s="25">
        <f>IF(OR('[2]Men''s Epée'!$A$3=1,AE35&gt;0),ABS(AE35),0)</f>
        <v>0</v>
      </c>
      <c r="AT35" s="25">
        <f>IF('Men''s Epée'!AG$3=TRUE,I35,0)</f>
        <v>0</v>
      </c>
      <c r="AU35" s="25">
        <f>IF('Men''s Epée'!AH$3=TRUE,K35,0)</f>
        <v>0</v>
      </c>
      <c r="AV35" s="25">
        <f>IF('Men''s Epée'!AI$3=TRUE,M35,0)</f>
        <v>0</v>
      </c>
      <c r="AW35" s="25">
        <f>IF('Men''s Epée'!AJ$3=TRUE,O35,0)</f>
        <v>0</v>
      </c>
      <c r="AX35" s="25">
        <f>IF('[2]Men''s Epée'!$U$3=TRUE,Q35,0)</f>
        <v>0</v>
      </c>
      <c r="AY35" s="25">
        <f>IF('[2]Men''s Epée'!$V$3=TRUE,T35,0)</f>
        <v>0</v>
      </c>
      <c r="AZ35" s="25">
        <f>IF('[2]Men''s Epée'!$W$3=TRUE,W35,0)</f>
        <v>0</v>
      </c>
      <c r="BA35" s="25">
        <f t="shared" si="34"/>
        <v>0</v>
      </c>
      <c r="BB35" s="55">
        <f t="shared" si="35"/>
        <v>0</v>
      </c>
      <c r="BC35" s="55">
        <f t="shared" si="36"/>
        <v>0</v>
      </c>
      <c r="BD35" s="55">
        <f t="shared" si="37"/>
        <v>0</v>
      </c>
      <c r="BE35" s="55">
        <f t="shared" si="38"/>
        <v>0</v>
      </c>
      <c r="BF35" s="25">
        <f t="shared" si="39"/>
        <v>0</v>
      </c>
    </row>
    <row r="36" spans="1:58" ht="13.5" customHeight="1">
      <c r="A36" s="19" t="str">
        <f t="shared" si="0"/>
        <v>33</v>
      </c>
      <c r="B36" s="19">
        <f t="shared" si="21"/>
      </c>
      <c r="C36" s="35" t="s">
        <v>125</v>
      </c>
      <c r="D36" s="30">
        <v>1982</v>
      </c>
      <c r="E36" s="21">
        <f>ROUND(F36+IF('[2]Men''s Epée'!$A$3=1,G36,0)+LARGE($AG36:$AR36,1)+LARGE($AG36:$AR36,2)+LARGE($AG36:$AR36,3)+LARGE($AG36:$AR36,4),0)</f>
        <v>208</v>
      </c>
      <c r="F36" s="22"/>
      <c r="G36" s="23"/>
      <c r="H36" s="23" t="s">
        <v>8</v>
      </c>
      <c r="I36" s="24">
        <f>IF(OR('[2]Men''s Epée'!$A$3=1,'Men''s Epée'!$AG$3=TRUE),IF(OR(H36&gt;=33,ISNUMBER(H36)=FALSE),0,VLOOKUP(H36,PointTable,I$3,TRUE)),0)</f>
        <v>0</v>
      </c>
      <c r="J36" s="23">
        <v>19</v>
      </c>
      <c r="K36" s="24">
        <f>IF(OR('[2]Men''s Epée'!$A$3=1,'Men''s Epée'!$AH$3=TRUE),IF(OR(J36&gt;=33,ISNUMBER(J36)=FALSE),0,VLOOKUP(J36,PointTable,K$3,TRUE)),0)</f>
        <v>208</v>
      </c>
      <c r="L36" s="23" t="s">
        <v>8</v>
      </c>
      <c r="M36" s="24">
        <f>IF(OR('[2]Men''s Epée'!$A$3=1,'Men''s Epée'!$AI$3=TRUE),IF(OR(L36&gt;=33,ISNUMBER(L36)=FALSE),0,VLOOKUP(L36,PointTable,M$3,TRUE)),0)</f>
        <v>0</v>
      </c>
      <c r="N36" s="23" t="s">
        <v>8</v>
      </c>
      <c r="O36" s="24">
        <f>IF(OR('[2]Men''s Epée'!$A$3=1,'Men''s Epée'!$AJ$3=TRUE),IF(OR(N36&gt;=33,ISNUMBER(N36)=FALSE),0,VLOOKUP(N36,PointTable,O$3,TRUE)),0)</f>
        <v>0</v>
      </c>
      <c r="P36" s="4" t="str">
        <f t="shared" si="22"/>
        <v>np</v>
      </c>
      <c r="Q36" s="5">
        <f>IF(OR('[2]Men's Epée'!$A$3=1,'[2]Men's Epée'!$U$3=TRUE),IF(OR(P36&gt;='Men''s Epée'!$A$3,ISNUMBER(P36)=FALSE),0,VLOOKUP(P36,PointTable,Q$3,TRUE)),0)</f>
        <v>0</v>
      </c>
      <c r="R36" s="4" t="e">
        <f>VLOOKUP($C36,'[2]Women''s Saber'!$C$4:$U$100,R$1-2,FALSE)</f>
        <v>#N/A</v>
      </c>
      <c r="S36" s="4" t="str">
        <f t="shared" si="23"/>
        <v>np</v>
      </c>
      <c r="T36" s="5">
        <f>IF(OR('[2]Men's Epée'!$A$3=1,'[2]Men's Epée'!$V$3=TRUE),IF(OR(S36&gt;='Men''s Epée'!$A$3,ISNUMBER(S36)=FALSE),0,VLOOKUP(S36,PointTable,T$3,TRUE)),0)</f>
        <v>0</v>
      </c>
      <c r="U36" s="4" t="e">
        <f>VLOOKUP($C36,'[2]Women''s Saber'!$C$4:$U$100,U$1-2,FALSE)</f>
        <v>#N/A</v>
      </c>
      <c r="V36" s="4" t="str">
        <f t="shared" si="24"/>
        <v>np</v>
      </c>
      <c r="W36" s="5">
        <f>IF(OR('[2]Men's Epée'!$A$3=1,'[2]Men's Epée'!$W$3=TRUE),IF(OR(V36&gt;='Men''s Epée'!$A$3,ISNUMBER(V36)=FALSE),0,VLOOKUP(V36,PointTable,W$3,TRUE)),0)</f>
        <v>0</v>
      </c>
      <c r="X36" s="4" t="e">
        <f>VLOOKUP($C36,'[2]Women''s Saber'!$C$4:$U$100,X$1-2,FALSE)</f>
        <v>#N/A</v>
      </c>
      <c r="Y36" s="4" t="str">
        <f t="shared" si="25"/>
        <v>np</v>
      </c>
      <c r="Z36" s="5">
        <f>IF(OR(Y36&gt;='Men''s Epée'!$A$3,ISNUMBER(Y36)=FALSE),0,VLOOKUP(Y36,PointTable,Z$3,TRUE))</f>
        <v>0</v>
      </c>
      <c r="AA36" s="4" t="e">
        <f>VLOOKUP($C36,'[2]Women''s Saber'!$C$4:$U$100,AA$1-2,FALSE)</f>
        <v>#N/A</v>
      </c>
      <c r="AB36" s="52"/>
      <c r="AE36" s="54"/>
      <c r="AG36" s="25">
        <f t="shared" si="26"/>
        <v>0</v>
      </c>
      <c r="AH36" s="25">
        <f t="shared" si="27"/>
        <v>208</v>
      </c>
      <c r="AI36" s="25">
        <f t="shared" si="28"/>
        <v>0</v>
      </c>
      <c r="AJ36" s="25">
        <f t="shared" si="29"/>
        <v>0</v>
      </c>
      <c r="AK36" s="25">
        <f t="shared" si="30"/>
        <v>0</v>
      </c>
      <c r="AL36" s="25">
        <f t="shared" si="31"/>
        <v>0</v>
      </c>
      <c r="AM36" s="25">
        <f t="shared" si="32"/>
        <v>0</v>
      </c>
      <c r="AN36" s="25">
        <f t="shared" si="33"/>
        <v>0</v>
      </c>
      <c r="AO36" s="25">
        <f>IF(OR('[2]Men''s Epée'!$A$3=1,AB36&gt;0),ABS(AB36),0)</f>
        <v>0</v>
      </c>
      <c r="AP36" s="25">
        <f>IF(OR('[2]Men''s Epée'!$A$3=1,AC36&gt;0),ABS(AC36),0)</f>
        <v>0</v>
      </c>
      <c r="AQ36" s="25">
        <f>IF(OR('[2]Men''s Epée'!$A$3=1,AD36&gt;0),ABS(AD36),0)</f>
        <v>0</v>
      </c>
      <c r="AR36" s="25">
        <f>IF(OR('[2]Men''s Epée'!$A$3=1,AE36&gt;0),ABS(AE36),0)</f>
        <v>0</v>
      </c>
      <c r="AT36" s="25">
        <f>IF('Men''s Epée'!AG$3=TRUE,I36,0)</f>
        <v>0</v>
      </c>
      <c r="AU36" s="25">
        <f>IF('Men''s Epée'!AH$3=TRUE,K36,0)</f>
        <v>0</v>
      </c>
      <c r="AV36" s="25">
        <f>IF('Men''s Epée'!AI$3=TRUE,M36,0)</f>
        <v>0</v>
      </c>
      <c r="AW36" s="25">
        <f>IF('Men''s Epée'!AJ$3=TRUE,O36,0)</f>
        <v>0</v>
      </c>
      <c r="AX36" s="25">
        <f>IF('[2]Men''s Epée'!$U$3=TRUE,Q36,0)</f>
        <v>0</v>
      </c>
      <c r="AY36" s="25">
        <f>IF('[2]Men''s Epée'!$V$3=TRUE,T36,0)</f>
        <v>0</v>
      </c>
      <c r="AZ36" s="25">
        <f>IF('[2]Men''s Epée'!$W$3=TRUE,W36,0)</f>
        <v>0</v>
      </c>
      <c r="BA36" s="25">
        <f t="shared" si="34"/>
        <v>0</v>
      </c>
      <c r="BB36" s="55">
        <f t="shared" si="35"/>
        <v>0</v>
      </c>
      <c r="BC36" s="55">
        <f t="shared" si="36"/>
        <v>0</v>
      </c>
      <c r="BD36" s="55">
        <f t="shared" si="37"/>
        <v>0</v>
      </c>
      <c r="BE36" s="55">
        <f t="shared" si="38"/>
        <v>0</v>
      </c>
      <c r="BF36" s="25">
        <f t="shared" si="39"/>
        <v>0</v>
      </c>
    </row>
    <row r="37" spans="1:58" ht="13.5" customHeight="1">
      <c r="A37" s="19" t="str">
        <f t="shared" si="0"/>
        <v>34</v>
      </c>
      <c r="B37" s="19" t="str">
        <f t="shared" si="21"/>
        <v>#</v>
      </c>
      <c r="C37" s="37" t="s">
        <v>331</v>
      </c>
      <c r="D37" s="25">
        <v>1985</v>
      </c>
      <c r="E37" s="21">
        <f>ROUND(F37+IF('[2]Men''s Epée'!$A$3=1,G37,0)+LARGE($AG37:$AR37,1)+LARGE($AG37:$AR37,2)+LARGE($AG37:$AR37,3)+LARGE($AG37:$AR37,4),0)</f>
        <v>207</v>
      </c>
      <c r="F37" s="22"/>
      <c r="G37" s="23"/>
      <c r="H37" s="23">
        <v>20</v>
      </c>
      <c r="I37" s="24">
        <f>IF(OR('[2]Men''s Epée'!$A$3=1,'Men''s Epée'!$AG$3=TRUE),IF(OR(H37&gt;=33,ISNUMBER(H37)=FALSE),0,VLOOKUP(H37,PointTable,I$3,TRUE)),0)</f>
        <v>207</v>
      </c>
      <c r="J37" s="23" t="s">
        <v>8</v>
      </c>
      <c r="K37" s="24">
        <f>IF(OR('[2]Men''s Epée'!$A$3=1,'Men''s Epée'!$AH$3=TRUE),IF(OR(J37&gt;=33,ISNUMBER(J37)=FALSE),0,VLOOKUP(J37,PointTable,K$3,TRUE)),0)</f>
        <v>0</v>
      </c>
      <c r="L37" s="23" t="s">
        <v>8</v>
      </c>
      <c r="M37" s="24">
        <f>IF(OR('[2]Men''s Epée'!$A$3=1,'Men''s Epée'!$AI$3=TRUE),IF(OR(L37&gt;=33,ISNUMBER(L37)=FALSE),0,VLOOKUP(L37,PointTable,M$3,TRUE)),0)</f>
        <v>0</v>
      </c>
      <c r="N37" s="23" t="s">
        <v>8</v>
      </c>
      <c r="O37" s="24">
        <f>IF(OR('[2]Men''s Epée'!$A$3=1,'Men''s Epée'!$AJ$3=TRUE),IF(OR(N37&gt;=33,ISNUMBER(N37)=FALSE),0,VLOOKUP(N37,PointTable,O$3,TRUE)),0)</f>
        <v>0</v>
      </c>
      <c r="P37" s="4" t="str">
        <f t="shared" si="22"/>
        <v>np</v>
      </c>
      <c r="Q37" s="5">
        <f>IF(OR('[2]Men's Epée'!$A$3=1,'[2]Men's Epée'!$U$3=TRUE),IF(OR(P37&gt;='Men''s Epée'!$A$3,ISNUMBER(P37)=FALSE),0,VLOOKUP(P37,PointTable,Q$3,TRUE)),0)</f>
        <v>0</v>
      </c>
      <c r="R37" s="4" t="e">
        <f>VLOOKUP($C37,'[2]Women''s Saber'!$C$4:$U$100,R$1-2,FALSE)</f>
        <v>#N/A</v>
      </c>
      <c r="S37" s="4" t="str">
        <f t="shared" si="23"/>
        <v>np</v>
      </c>
      <c r="T37" s="5">
        <f>IF(OR('[2]Men's Epée'!$A$3=1,'[2]Men's Epée'!$V$3=TRUE),IF(OR(S37&gt;='Men''s Epée'!$A$3,ISNUMBER(S37)=FALSE),0,VLOOKUP(S37,PointTable,T$3,TRUE)),0)</f>
        <v>0</v>
      </c>
      <c r="U37" s="4" t="e">
        <f>VLOOKUP($C37,'[2]Women''s Saber'!$C$4:$U$100,U$1-2,FALSE)</f>
        <v>#N/A</v>
      </c>
      <c r="V37" s="4" t="str">
        <f t="shared" si="24"/>
        <v>np</v>
      </c>
      <c r="W37" s="5">
        <f>IF(OR('[2]Men's Epée'!$A$3=1,'[2]Men's Epée'!$W$3=TRUE),IF(OR(V37&gt;='Men''s Epée'!$A$3,ISNUMBER(V37)=FALSE),0,VLOOKUP(V37,PointTable,W$3,TRUE)),0)</f>
        <v>0</v>
      </c>
      <c r="X37" s="4" t="e">
        <f>VLOOKUP($C37,'[2]Women''s Saber'!$C$4:$U$100,X$1-2,FALSE)</f>
        <v>#N/A</v>
      </c>
      <c r="Y37" s="4" t="str">
        <f t="shared" si="25"/>
        <v>np</v>
      </c>
      <c r="Z37" s="5">
        <f>IF(OR(Y37&gt;='Men''s Epée'!$A$3,ISNUMBER(Y37)=FALSE),0,VLOOKUP(Y37,PointTable,Z$3,TRUE))</f>
        <v>0</v>
      </c>
      <c r="AA37" s="4" t="e">
        <f>VLOOKUP($C37,'[2]Women''s Saber'!$C$4:$U$100,AA$1-2,FALSE)</f>
        <v>#N/A</v>
      </c>
      <c r="AB37" s="52"/>
      <c r="AE37" s="54"/>
      <c r="AG37" s="25">
        <f t="shared" si="26"/>
        <v>207</v>
      </c>
      <c r="AH37" s="25">
        <f t="shared" si="27"/>
        <v>0</v>
      </c>
      <c r="AI37" s="25">
        <f t="shared" si="28"/>
        <v>0</v>
      </c>
      <c r="AJ37" s="25">
        <f t="shared" si="29"/>
        <v>0</v>
      </c>
      <c r="AK37" s="25">
        <f t="shared" si="30"/>
        <v>0</v>
      </c>
      <c r="AL37" s="25">
        <f t="shared" si="31"/>
        <v>0</v>
      </c>
      <c r="AM37" s="25">
        <f t="shared" si="32"/>
        <v>0</v>
      </c>
      <c r="AN37" s="25">
        <f t="shared" si="33"/>
        <v>0</v>
      </c>
      <c r="AO37" s="25">
        <f>IF(OR('[2]Men''s Epée'!$A$3=1,AB37&gt;0),ABS(AB37),0)</f>
        <v>0</v>
      </c>
      <c r="AP37" s="25">
        <f>IF(OR('[2]Men''s Epée'!$A$3=1,AC37&gt;0),ABS(AC37),0)</f>
        <v>0</v>
      </c>
      <c r="AQ37" s="25">
        <f>IF(OR('[2]Men''s Epée'!$A$3=1,AD37&gt;0),ABS(AD37),0)</f>
        <v>0</v>
      </c>
      <c r="AR37" s="25">
        <f>IF(OR('[2]Men''s Epée'!$A$3=1,AE37&gt;0),ABS(AE37),0)</f>
        <v>0</v>
      </c>
      <c r="AT37" s="25">
        <f>IF('Men''s Epée'!AG$3=TRUE,I37,0)</f>
        <v>207</v>
      </c>
      <c r="AU37" s="25">
        <f>IF('Men''s Epée'!AH$3=TRUE,K37,0)</f>
        <v>0</v>
      </c>
      <c r="AV37" s="25">
        <f>IF('Men''s Epée'!AI$3=TRUE,M37,0)</f>
        <v>0</v>
      </c>
      <c r="AW37" s="25">
        <f>IF('Men''s Epée'!AJ$3=TRUE,O37,0)</f>
        <v>0</v>
      </c>
      <c r="AX37" s="25">
        <f>IF('[2]Men''s Epée'!$U$3=TRUE,Q37,0)</f>
        <v>0</v>
      </c>
      <c r="AY37" s="25">
        <f>IF('[2]Men''s Epée'!$V$3=TRUE,T37,0)</f>
        <v>0</v>
      </c>
      <c r="AZ37" s="25">
        <f>IF('[2]Men''s Epée'!$W$3=TRUE,W37,0)</f>
        <v>0</v>
      </c>
      <c r="BA37" s="25">
        <f t="shared" si="34"/>
        <v>0</v>
      </c>
      <c r="BB37" s="55">
        <f t="shared" si="35"/>
        <v>0</v>
      </c>
      <c r="BC37" s="55">
        <f t="shared" si="36"/>
        <v>0</v>
      </c>
      <c r="BD37" s="55">
        <f t="shared" si="37"/>
        <v>0</v>
      </c>
      <c r="BE37" s="55">
        <f t="shared" si="38"/>
        <v>0</v>
      </c>
      <c r="BF37" s="25">
        <f t="shared" si="39"/>
        <v>207</v>
      </c>
    </row>
    <row r="38" spans="1:58" ht="13.5" customHeight="1">
      <c r="A38" s="19" t="str">
        <f t="shared" si="0"/>
        <v>35</v>
      </c>
      <c r="B38" s="19">
        <f t="shared" si="21"/>
      </c>
      <c r="C38" s="37" t="s">
        <v>332</v>
      </c>
      <c r="D38" s="25">
        <v>1981</v>
      </c>
      <c r="E38" s="21">
        <f>ROUND(F38+IF('[2]Men''s Epée'!$A$3=1,G38,0)+LARGE($AG38:$AR38,1)+LARGE($AG38:$AR38,2)+LARGE($AG38:$AR38,3)+LARGE($AG38:$AR38,4),0)</f>
        <v>206</v>
      </c>
      <c r="F38" s="22"/>
      <c r="G38" s="23"/>
      <c r="H38" s="23">
        <v>21</v>
      </c>
      <c r="I38" s="24">
        <f>IF(OR('[2]Men''s Epée'!$A$3=1,'Men''s Epée'!$AG$3=TRUE),IF(OR(H38&gt;=33,ISNUMBER(H38)=FALSE),0,VLOOKUP(H38,PointTable,I$3,TRUE)),0)</f>
        <v>206</v>
      </c>
      <c r="J38" s="23" t="s">
        <v>8</v>
      </c>
      <c r="K38" s="24">
        <f>IF(OR('[2]Men''s Epée'!$A$3=1,'Men''s Epée'!$AH$3=TRUE),IF(OR(J38&gt;=33,ISNUMBER(J38)=FALSE),0,VLOOKUP(J38,PointTable,K$3,TRUE)),0)</f>
        <v>0</v>
      </c>
      <c r="L38" s="23" t="s">
        <v>8</v>
      </c>
      <c r="M38" s="24">
        <f>IF(OR('[2]Men''s Epée'!$A$3=1,'Men''s Epée'!$AI$3=TRUE),IF(OR(L38&gt;=33,ISNUMBER(L38)=FALSE),0,VLOOKUP(L38,PointTable,M$3,TRUE)),0)</f>
        <v>0</v>
      </c>
      <c r="N38" s="23" t="s">
        <v>8</v>
      </c>
      <c r="O38" s="24">
        <f>IF(OR('[2]Men''s Epée'!$A$3=1,'Men''s Epée'!$AJ$3=TRUE),IF(OR(N38&gt;=33,ISNUMBER(N38)=FALSE),0,VLOOKUP(N38,PointTable,O$3,TRUE)),0)</f>
        <v>0</v>
      </c>
      <c r="P38" s="4" t="str">
        <f t="shared" si="22"/>
        <v>np</v>
      </c>
      <c r="Q38" s="5">
        <f>IF(OR('[2]Men's Epée'!$A$3=1,'[2]Men's Epée'!$U$3=TRUE),IF(OR(P38&gt;='Men''s Epée'!$A$3,ISNUMBER(P38)=FALSE),0,VLOOKUP(P38,PointTable,Q$3,TRUE)),0)</f>
        <v>0</v>
      </c>
      <c r="R38" s="4" t="e">
        <f>VLOOKUP($C38,'[2]Women''s Saber'!$C$4:$U$100,R$1-2,FALSE)</f>
        <v>#N/A</v>
      </c>
      <c r="S38" s="4" t="str">
        <f t="shared" si="23"/>
        <v>np</v>
      </c>
      <c r="T38" s="5">
        <f>IF(OR('[2]Men's Epée'!$A$3=1,'[2]Men's Epée'!$V$3=TRUE),IF(OR(S38&gt;='Men''s Epée'!$A$3,ISNUMBER(S38)=FALSE),0,VLOOKUP(S38,PointTable,T$3,TRUE)),0)</f>
        <v>0</v>
      </c>
      <c r="U38" s="4" t="e">
        <f>VLOOKUP($C38,'[2]Women''s Saber'!$C$4:$U$100,U$1-2,FALSE)</f>
        <v>#N/A</v>
      </c>
      <c r="V38" s="4" t="str">
        <f t="shared" si="24"/>
        <v>np</v>
      </c>
      <c r="W38" s="5">
        <f>IF(OR('[2]Men's Epée'!$A$3=1,'[2]Men's Epée'!$W$3=TRUE),IF(OR(V38&gt;='Men''s Epée'!$A$3,ISNUMBER(V38)=FALSE),0,VLOOKUP(V38,PointTable,W$3,TRUE)),0)</f>
        <v>0</v>
      </c>
      <c r="X38" s="4" t="e">
        <f>VLOOKUP($C38,'[2]Women''s Saber'!$C$4:$U$100,X$1-2,FALSE)</f>
        <v>#N/A</v>
      </c>
      <c r="Y38" s="4" t="str">
        <f t="shared" si="25"/>
        <v>np</v>
      </c>
      <c r="Z38" s="5">
        <f>IF(OR(Y38&gt;='Men''s Epée'!$A$3,ISNUMBER(Y38)=FALSE),0,VLOOKUP(Y38,PointTable,Z$3,TRUE))</f>
        <v>0</v>
      </c>
      <c r="AA38" s="4" t="e">
        <f>VLOOKUP($C38,'[2]Women''s Saber'!$C$4:$U$100,AA$1-2,FALSE)</f>
        <v>#N/A</v>
      </c>
      <c r="AB38" s="52"/>
      <c r="AE38" s="54"/>
      <c r="AG38" s="25">
        <f t="shared" si="26"/>
        <v>206</v>
      </c>
      <c r="AH38" s="25">
        <f t="shared" si="27"/>
        <v>0</v>
      </c>
      <c r="AI38" s="25">
        <f t="shared" si="28"/>
        <v>0</v>
      </c>
      <c r="AJ38" s="25">
        <f t="shared" si="29"/>
        <v>0</v>
      </c>
      <c r="AK38" s="25">
        <f t="shared" si="30"/>
        <v>0</v>
      </c>
      <c r="AL38" s="25">
        <f t="shared" si="31"/>
        <v>0</v>
      </c>
      <c r="AM38" s="25">
        <f t="shared" si="32"/>
        <v>0</v>
      </c>
      <c r="AN38" s="25">
        <f t="shared" si="33"/>
        <v>0</v>
      </c>
      <c r="AO38" s="25">
        <f>IF(OR('[2]Men''s Epée'!$A$3=1,AB38&gt;0),ABS(AB38),0)</f>
        <v>0</v>
      </c>
      <c r="AP38" s="25">
        <f>IF(OR('[2]Men''s Epée'!$A$3=1,AC38&gt;0),ABS(AC38),0)</f>
        <v>0</v>
      </c>
      <c r="AQ38" s="25">
        <f>IF(OR('[2]Men''s Epée'!$A$3=1,AD38&gt;0),ABS(AD38),0)</f>
        <v>0</v>
      </c>
      <c r="AR38" s="25">
        <f>IF(OR('[2]Men''s Epée'!$A$3=1,AE38&gt;0),ABS(AE38),0)</f>
        <v>0</v>
      </c>
      <c r="AT38" s="25">
        <f>IF('Men''s Epée'!AG$3=TRUE,I38,0)</f>
        <v>206</v>
      </c>
      <c r="AU38" s="25">
        <f>IF('Men''s Epée'!AH$3=TRUE,K38,0)</f>
        <v>0</v>
      </c>
      <c r="AV38" s="25">
        <f>IF('Men''s Epée'!AI$3=TRUE,M38,0)</f>
        <v>0</v>
      </c>
      <c r="AW38" s="25">
        <f>IF('Men''s Epée'!AJ$3=TRUE,O38,0)</f>
        <v>0</v>
      </c>
      <c r="AX38" s="25">
        <f>IF('[2]Men''s Epée'!$U$3=TRUE,Q38,0)</f>
        <v>0</v>
      </c>
      <c r="AY38" s="25">
        <f>IF('[2]Men''s Epée'!$V$3=TRUE,T38,0)</f>
        <v>0</v>
      </c>
      <c r="AZ38" s="25">
        <f>IF('[2]Men''s Epée'!$W$3=TRUE,W38,0)</f>
        <v>0</v>
      </c>
      <c r="BA38" s="25">
        <f t="shared" si="34"/>
        <v>0</v>
      </c>
      <c r="BB38" s="55">
        <f t="shared" si="35"/>
        <v>0</v>
      </c>
      <c r="BC38" s="55">
        <f t="shared" si="36"/>
        <v>0</v>
      </c>
      <c r="BD38" s="55">
        <f t="shared" si="37"/>
        <v>0</v>
      </c>
      <c r="BE38" s="55">
        <f t="shared" si="38"/>
        <v>0</v>
      </c>
      <c r="BF38" s="25">
        <f t="shared" si="39"/>
        <v>206</v>
      </c>
    </row>
    <row r="39" spans="1:58" ht="13.5" customHeight="1">
      <c r="A39" s="19" t="str">
        <f t="shared" si="0"/>
        <v>36T</v>
      </c>
      <c r="B39" s="19">
        <f t="shared" si="21"/>
      </c>
      <c r="C39" s="37" t="s">
        <v>155</v>
      </c>
      <c r="D39" s="25">
        <v>1982</v>
      </c>
      <c r="E39" s="21">
        <f>ROUND(F39+IF('[2]Men''s Epée'!$A$3=1,G39,0)+LARGE($AG39:$AR39,1)+LARGE($AG39:$AR39,2)+LARGE($AG39:$AR39,3)+LARGE($AG39:$AR39,4),0)</f>
        <v>204</v>
      </c>
      <c r="F39" s="22"/>
      <c r="G39" s="23"/>
      <c r="H39" s="23" t="s">
        <v>8</v>
      </c>
      <c r="I39" s="24">
        <f>IF(OR('[2]Men''s Epée'!$A$3=1,'Men''s Epée'!$AG$3=TRUE),IF(OR(H39&gt;=33,ISNUMBER(H39)=FALSE),0,VLOOKUP(H39,PointTable,I$3,TRUE)),0)</f>
        <v>0</v>
      </c>
      <c r="J39" s="23" t="s">
        <v>8</v>
      </c>
      <c r="K39" s="24">
        <f>IF(OR('[2]Men''s Epée'!$A$3=1,'Men''s Epée'!$AH$3=TRUE),IF(OR(J39&gt;=33,ISNUMBER(J39)=FALSE),0,VLOOKUP(J39,PointTable,K$3,TRUE)),0)</f>
        <v>0</v>
      </c>
      <c r="L39" s="23">
        <v>23</v>
      </c>
      <c r="M39" s="24">
        <f>IF(OR('[2]Men''s Epée'!$A$3=1,'Men''s Epée'!$AI$3=TRUE),IF(OR(L39&gt;=33,ISNUMBER(L39)=FALSE),0,VLOOKUP(L39,PointTable,M$3,TRUE)),0)</f>
        <v>204</v>
      </c>
      <c r="N39" s="23" t="s">
        <v>8</v>
      </c>
      <c r="O39" s="24">
        <f>IF(OR('[2]Men''s Epée'!$A$3=1,'Men''s Epée'!$AJ$3=TRUE),IF(OR(N39&gt;=33,ISNUMBER(N39)=FALSE),0,VLOOKUP(N39,PointTable,O$3,TRUE)),0)</f>
        <v>0</v>
      </c>
      <c r="P39" s="4" t="str">
        <f t="shared" si="22"/>
        <v>np</v>
      </c>
      <c r="Q39" s="5">
        <f>IF(OR('[2]Men's Epée'!$A$3=1,'[2]Men's Epée'!$U$3=TRUE),IF(OR(P39&gt;='Men''s Epée'!$A$3,ISNUMBER(P39)=FALSE),0,VLOOKUP(P39,PointTable,Q$3,TRUE)),0)</f>
        <v>0</v>
      </c>
      <c r="R39" s="4" t="e">
        <f>VLOOKUP($C39,'[2]Women''s Saber'!$C$4:$U$100,R$1-2,FALSE)</f>
        <v>#N/A</v>
      </c>
      <c r="S39" s="4" t="str">
        <f t="shared" si="23"/>
        <v>np</v>
      </c>
      <c r="T39" s="5">
        <f>IF(OR('[2]Men's Epée'!$A$3=1,'[2]Men's Epée'!$V$3=TRUE),IF(OR(S39&gt;='Men''s Epée'!$A$3,ISNUMBER(S39)=FALSE),0,VLOOKUP(S39,PointTable,T$3,TRUE)),0)</f>
        <v>0</v>
      </c>
      <c r="U39" s="4" t="e">
        <f>VLOOKUP($C39,'[2]Women''s Saber'!$C$4:$U$100,U$1-2,FALSE)</f>
        <v>#N/A</v>
      </c>
      <c r="V39" s="4" t="str">
        <f t="shared" si="24"/>
        <v>np</v>
      </c>
      <c r="W39" s="5">
        <f>IF(OR('[2]Men's Epée'!$A$3=1,'[2]Men's Epée'!$W$3=TRUE),IF(OR(V39&gt;='Men''s Epée'!$A$3,ISNUMBER(V39)=FALSE),0,VLOOKUP(V39,PointTable,W$3,TRUE)),0)</f>
        <v>0</v>
      </c>
      <c r="X39" s="4" t="e">
        <f>VLOOKUP($C39,'[2]Women''s Saber'!$C$4:$U$100,X$1-2,FALSE)</f>
        <v>#N/A</v>
      </c>
      <c r="Y39" s="4" t="str">
        <f t="shared" si="25"/>
        <v>np</v>
      </c>
      <c r="Z39" s="5">
        <f>IF(OR(Y39&gt;='Men''s Epée'!$A$3,ISNUMBER(Y39)=FALSE),0,VLOOKUP(Y39,PointTable,Z$3,TRUE))</f>
        <v>0</v>
      </c>
      <c r="AA39" s="4" t="e">
        <f>VLOOKUP($C39,'[2]Women''s Saber'!$C$4:$U$100,AA$1-2,FALSE)</f>
        <v>#N/A</v>
      </c>
      <c r="AB39" s="52"/>
      <c r="AE39" s="54"/>
      <c r="AG39" s="25">
        <f t="shared" si="26"/>
        <v>0</v>
      </c>
      <c r="AH39" s="25">
        <f t="shared" si="27"/>
        <v>0</v>
      </c>
      <c r="AI39" s="25">
        <f t="shared" si="28"/>
        <v>204</v>
      </c>
      <c r="AJ39" s="25">
        <f t="shared" si="29"/>
        <v>0</v>
      </c>
      <c r="AK39" s="25">
        <f t="shared" si="30"/>
        <v>0</v>
      </c>
      <c r="AL39" s="25">
        <f t="shared" si="31"/>
        <v>0</v>
      </c>
      <c r="AM39" s="25">
        <f t="shared" si="32"/>
        <v>0</v>
      </c>
      <c r="AN39" s="25">
        <f t="shared" si="33"/>
        <v>0</v>
      </c>
      <c r="AO39" s="25">
        <f>IF(OR('[2]Men''s Epée'!$A$3=1,AB39&gt;0),ABS(AB39),0)</f>
        <v>0</v>
      </c>
      <c r="AP39" s="25">
        <f>IF(OR('[2]Men''s Epée'!$A$3=1,AC39&gt;0),ABS(AC39),0)</f>
        <v>0</v>
      </c>
      <c r="AQ39" s="25">
        <f>IF(OR('[2]Men''s Epée'!$A$3=1,AD39&gt;0),ABS(AD39),0)</f>
        <v>0</v>
      </c>
      <c r="AR39" s="25">
        <f>IF(OR('[2]Men''s Epée'!$A$3=1,AE39&gt;0),ABS(AE39),0)</f>
        <v>0</v>
      </c>
      <c r="AT39" s="25">
        <f>IF('Men''s Epée'!AG$3=TRUE,I39,0)</f>
        <v>0</v>
      </c>
      <c r="AU39" s="25">
        <f>IF('Men''s Epée'!AH$3=TRUE,K39,0)</f>
        <v>0</v>
      </c>
      <c r="AV39" s="25">
        <f>IF('Men''s Epée'!AI$3=TRUE,M39,0)</f>
        <v>0</v>
      </c>
      <c r="AW39" s="25">
        <f>IF('Men''s Epée'!AJ$3=TRUE,O39,0)</f>
        <v>0</v>
      </c>
      <c r="AX39" s="25">
        <f>IF('[2]Men''s Epée'!$U$3=TRUE,Q39,0)</f>
        <v>0</v>
      </c>
      <c r="AY39" s="25">
        <f>IF('[2]Men''s Epée'!$V$3=TRUE,T39,0)</f>
        <v>0</v>
      </c>
      <c r="AZ39" s="25">
        <f>IF('[2]Men''s Epée'!$W$3=TRUE,W39,0)</f>
        <v>0</v>
      </c>
      <c r="BA39" s="25">
        <f t="shared" si="34"/>
        <v>0</v>
      </c>
      <c r="BB39" s="55">
        <f t="shared" si="35"/>
        <v>0</v>
      </c>
      <c r="BC39" s="55">
        <f t="shared" si="36"/>
        <v>0</v>
      </c>
      <c r="BD39" s="55">
        <f t="shared" si="37"/>
        <v>0</v>
      </c>
      <c r="BE39" s="55">
        <f t="shared" si="38"/>
        <v>0</v>
      </c>
      <c r="BF39" s="25">
        <f t="shared" si="39"/>
        <v>0</v>
      </c>
    </row>
    <row r="40" spans="1:58" ht="13.5" customHeight="1">
      <c r="A40" s="19" t="str">
        <f t="shared" si="0"/>
        <v>36T</v>
      </c>
      <c r="B40" s="19" t="str">
        <f t="shared" si="21"/>
        <v>#</v>
      </c>
      <c r="C40" s="37" t="s">
        <v>292</v>
      </c>
      <c r="D40" s="25">
        <v>1986</v>
      </c>
      <c r="E40" s="21">
        <f>ROUND(F40+IF('[2]Men''s Epée'!$A$3=1,G40,0)+LARGE($AG40:$AR40,1)+LARGE($AG40:$AR40,2)+LARGE($AG40:$AR40,3)+LARGE($AG40:$AR40,4),0)</f>
        <v>204</v>
      </c>
      <c r="F40" s="22"/>
      <c r="G40" s="23"/>
      <c r="H40" s="23" t="s">
        <v>8</v>
      </c>
      <c r="I40" s="24">
        <f>IF(OR('[2]Men''s Epée'!$A$3=1,'Men''s Epée'!$AG$3=TRUE),IF(OR(H40&gt;=33,ISNUMBER(H40)=FALSE),0,VLOOKUP(H40,PointTable,I$3,TRUE)),0)</f>
        <v>0</v>
      </c>
      <c r="J40" s="23" t="s">
        <v>8</v>
      </c>
      <c r="K40" s="24">
        <f>IF(OR('[2]Men''s Epée'!$A$3=1,'Men''s Epée'!$AH$3=TRUE),IF(OR(J40&gt;=33,ISNUMBER(J40)=FALSE),0,VLOOKUP(J40,PointTable,K$3,TRUE)),0)</f>
        <v>0</v>
      </c>
      <c r="L40" s="23" t="s">
        <v>8</v>
      </c>
      <c r="M40" s="24">
        <f>IF(OR('[2]Men''s Epée'!$A$3=1,'Men''s Epée'!$AI$3=TRUE),IF(OR(L40&gt;=33,ISNUMBER(L40)=FALSE),0,VLOOKUP(L40,PointTable,M$3,TRUE)),0)</f>
        <v>0</v>
      </c>
      <c r="N40" s="23">
        <v>23</v>
      </c>
      <c r="O40" s="24">
        <f>IF(OR('[2]Men''s Epée'!$A$3=1,'Men''s Epée'!$AJ$3=TRUE),IF(OR(N40&gt;=33,ISNUMBER(N40)=FALSE),0,VLOOKUP(N40,PointTable,O$3,TRUE)),0)</f>
        <v>204</v>
      </c>
      <c r="P40" s="4" t="str">
        <f t="shared" si="22"/>
        <v>np</v>
      </c>
      <c r="Q40" s="5">
        <f>IF(OR('[2]Men's Epée'!$A$3=1,'[2]Men's Epée'!$U$3=TRUE),IF(OR(P40&gt;='Men''s Epée'!$A$3,ISNUMBER(P40)=FALSE),0,VLOOKUP(P40,PointTable,Q$3,TRUE)),0)</f>
        <v>0</v>
      </c>
      <c r="R40" s="4" t="e">
        <f>VLOOKUP($C40,'[2]Women''s Saber'!$C$4:$U$100,R$1-2,FALSE)</f>
        <v>#N/A</v>
      </c>
      <c r="S40" s="4" t="str">
        <f t="shared" si="23"/>
        <v>np</v>
      </c>
      <c r="T40" s="5">
        <f>IF(OR('[2]Men's Epée'!$A$3=1,'[2]Men's Epée'!$V$3=TRUE),IF(OR(S40&gt;='Men''s Epée'!$A$3,ISNUMBER(S40)=FALSE),0,VLOOKUP(S40,PointTable,T$3,TRUE)),0)</f>
        <v>0</v>
      </c>
      <c r="U40" s="4" t="e">
        <f>VLOOKUP($C40,'[2]Women''s Saber'!$C$4:$U$100,U$1-2,FALSE)</f>
        <v>#N/A</v>
      </c>
      <c r="V40" s="4" t="str">
        <f t="shared" si="24"/>
        <v>np</v>
      </c>
      <c r="W40" s="5">
        <f>IF(OR('[2]Men's Epée'!$A$3=1,'[2]Men's Epée'!$W$3=TRUE),IF(OR(V40&gt;='Men''s Epée'!$A$3,ISNUMBER(V40)=FALSE),0,VLOOKUP(V40,PointTable,W$3,TRUE)),0)</f>
        <v>0</v>
      </c>
      <c r="X40" s="4" t="e">
        <f>VLOOKUP($C40,'[2]Women''s Saber'!$C$4:$U$100,X$1-2,FALSE)</f>
        <v>#N/A</v>
      </c>
      <c r="Y40" s="4" t="str">
        <f t="shared" si="25"/>
        <v>np</v>
      </c>
      <c r="Z40" s="5">
        <f>IF(OR(Y40&gt;='Men''s Epée'!$A$3,ISNUMBER(Y40)=FALSE),0,VLOOKUP(Y40,PointTable,Z$3,TRUE))</f>
        <v>0</v>
      </c>
      <c r="AA40" s="4" t="e">
        <f>VLOOKUP($C40,'[2]Women''s Saber'!$C$4:$U$100,AA$1-2,FALSE)</f>
        <v>#N/A</v>
      </c>
      <c r="AB40" s="52"/>
      <c r="AE40" s="54"/>
      <c r="AG40" s="25">
        <f t="shared" si="26"/>
        <v>0</v>
      </c>
      <c r="AH40" s="25">
        <f t="shared" si="27"/>
        <v>0</v>
      </c>
      <c r="AI40" s="25">
        <f t="shared" si="28"/>
        <v>0</v>
      </c>
      <c r="AJ40" s="25">
        <f t="shared" si="29"/>
        <v>204</v>
      </c>
      <c r="AK40" s="25">
        <f t="shared" si="30"/>
        <v>0</v>
      </c>
      <c r="AL40" s="25">
        <f t="shared" si="31"/>
        <v>0</v>
      </c>
      <c r="AM40" s="25">
        <f t="shared" si="32"/>
        <v>0</v>
      </c>
      <c r="AN40" s="25">
        <f t="shared" si="33"/>
        <v>0</v>
      </c>
      <c r="AO40" s="25">
        <f>IF(OR('[2]Men''s Epée'!$A$3=1,AB40&gt;0),ABS(AB40),0)</f>
        <v>0</v>
      </c>
      <c r="AP40" s="25">
        <f>IF(OR('[2]Men''s Epée'!$A$3=1,AC40&gt;0),ABS(AC40),0)</f>
        <v>0</v>
      </c>
      <c r="AQ40" s="25">
        <f>IF(OR('[2]Men''s Epée'!$A$3=1,AD40&gt;0),ABS(AD40),0)</f>
        <v>0</v>
      </c>
      <c r="AR40" s="25">
        <f>IF(OR('[2]Men''s Epée'!$A$3=1,AE40&gt;0),ABS(AE40),0)</f>
        <v>0</v>
      </c>
      <c r="AT40" s="25">
        <f>IF('Men''s Epée'!AG$3=TRUE,I40,0)</f>
        <v>0</v>
      </c>
      <c r="AU40" s="25">
        <f>IF('Men''s Epée'!AH$3=TRUE,K40,0)</f>
        <v>0</v>
      </c>
      <c r="AV40" s="25">
        <f>IF('Men''s Epée'!AI$3=TRUE,M40,0)</f>
        <v>0</v>
      </c>
      <c r="AW40" s="25">
        <f>IF('Men''s Epée'!AJ$3=TRUE,O40,0)</f>
        <v>0</v>
      </c>
      <c r="AX40" s="25">
        <f>IF('[2]Men''s Epée'!$U$3=TRUE,Q40,0)</f>
        <v>0</v>
      </c>
      <c r="AY40" s="25">
        <f>IF('[2]Men''s Epée'!$V$3=TRUE,T40,0)</f>
        <v>0</v>
      </c>
      <c r="AZ40" s="25">
        <f>IF('[2]Men''s Epée'!$W$3=TRUE,W40,0)</f>
        <v>0</v>
      </c>
      <c r="BA40" s="25">
        <f t="shared" si="34"/>
        <v>0</v>
      </c>
      <c r="BB40" s="55">
        <f t="shared" si="35"/>
        <v>0</v>
      </c>
      <c r="BC40" s="55">
        <f t="shared" si="36"/>
        <v>0</v>
      </c>
      <c r="BD40" s="55">
        <f t="shared" si="37"/>
        <v>0</v>
      </c>
      <c r="BE40" s="55">
        <f t="shared" si="38"/>
        <v>0</v>
      </c>
      <c r="BF40" s="25">
        <f t="shared" si="39"/>
        <v>0</v>
      </c>
    </row>
    <row r="41" spans="1:58" ht="13.5" customHeight="1">
      <c r="A41" s="19" t="str">
        <f t="shared" si="0"/>
        <v>38T</v>
      </c>
      <c r="B41" s="19">
        <f t="shared" si="21"/>
      </c>
      <c r="C41" s="37" t="s">
        <v>333</v>
      </c>
      <c r="D41" s="25">
        <v>1984</v>
      </c>
      <c r="E41" s="21">
        <f>ROUND(F41+IF('[2]Men''s Epée'!$A$3=1,G41,0)+LARGE($AG41:$AR41,1)+LARGE($AG41:$AR41,2)+LARGE($AG41:$AR41,3)+LARGE($AG41:$AR41,4),0)</f>
        <v>203</v>
      </c>
      <c r="F41" s="22"/>
      <c r="G41" s="23"/>
      <c r="H41" s="23">
        <v>24</v>
      </c>
      <c r="I41" s="24">
        <f>IF(OR('[2]Men''s Epée'!$A$3=1,'Men''s Epée'!$AG$3=TRUE),IF(OR(H41&gt;=33,ISNUMBER(H41)=FALSE),0,VLOOKUP(H41,PointTable,I$3,TRUE)),0)</f>
        <v>203</v>
      </c>
      <c r="J41" s="23" t="s">
        <v>8</v>
      </c>
      <c r="K41" s="24">
        <f>IF(OR('[2]Men''s Epée'!$A$3=1,'Men''s Epée'!$AH$3=TRUE),IF(OR(J41&gt;=33,ISNUMBER(J41)=FALSE),0,VLOOKUP(J41,PointTable,K$3,TRUE)),0)</f>
        <v>0</v>
      </c>
      <c r="L41" s="23" t="s">
        <v>8</v>
      </c>
      <c r="M41" s="24">
        <f>IF(OR('[2]Men''s Epée'!$A$3=1,'Men''s Epée'!$AI$3=TRUE),IF(OR(L41&gt;=33,ISNUMBER(L41)=FALSE),0,VLOOKUP(L41,PointTable,M$3,TRUE)),0)</f>
        <v>0</v>
      </c>
      <c r="N41" s="23" t="s">
        <v>8</v>
      </c>
      <c r="O41" s="24">
        <f>IF(OR('[2]Men''s Epée'!$A$3=1,'Men''s Epée'!$AJ$3=TRUE),IF(OR(N41&gt;=33,ISNUMBER(N41)=FALSE),0,VLOOKUP(N41,PointTable,O$3,TRUE)),0)</f>
        <v>0</v>
      </c>
      <c r="P41" s="4" t="str">
        <f t="shared" si="22"/>
        <v>np</v>
      </c>
      <c r="Q41" s="5">
        <f>IF(OR('[2]Men's Epée'!$A$3=1,'[2]Men's Epée'!$U$3=TRUE),IF(OR(P41&gt;='Men''s Epée'!$A$3,ISNUMBER(P41)=FALSE),0,VLOOKUP(P41,PointTable,Q$3,TRUE)),0)</f>
        <v>0</v>
      </c>
      <c r="R41" s="4" t="e">
        <f>VLOOKUP($C41,'[2]Women''s Saber'!$C$4:$U$100,R$1-2,FALSE)</f>
        <v>#N/A</v>
      </c>
      <c r="S41" s="4" t="str">
        <f t="shared" si="23"/>
        <v>np</v>
      </c>
      <c r="T41" s="5">
        <f>IF(OR('[2]Men's Epée'!$A$3=1,'[2]Men's Epée'!$V$3=TRUE),IF(OR(S41&gt;='Men''s Epée'!$A$3,ISNUMBER(S41)=FALSE),0,VLOOKUP(S41,PointTable,T$3,TRUE)),0)</f>
        <v>0</v>
      </c>
      <c r="U41" s="4" t="e">
        <f>VLOOKUP($C41,'[2]Women''s Saber'!$C$4:$U$100,U$1-2,FALSE)</f>
        <v>#N/A</v>
      </c>
      <c r="V41" s="4" t="str">
        <f t="shared" si="24"/>
        <v>np</v>
      </c>
      <c r="W41" s="5">
        <f>IF(OR('[2]Men's Epée'!$A$3=1,'[2]Men's Epée'!$W$3=TRUE),IF(OR(V41&gt;='Men''s Epée'!$A$3,ISNUMBER(V41)=FALSE),0,VLOOKUP(V41,PointTable,W$3,TRUE)),0)</f>
        <v>0</v>
      </c>
      <c r="X41" s="4" t="e">
        <f>VLOOKUP($C41,'[2]Women''s Saber'!$C$4:$U$100,X$1-2,FALSE)</f>
        <v>#N/A</v>
      </c>
      <c r="Y41" s="4" t="str">
        <f t="shared" si="25"/>
        <v>np</v>
      </c>
      <c r="Z41" s="5">
        <f>IF(OR(Y41&gt;='Men''s Epée'!$A$3,ISNUMBER(Y41)=FALSE),0,VLOOKUP(Y41,PointTable,Z$3,TRUE))</f>
        <v>0</v>
      </c>
      <c r="AA41" s="4" t="e">
        <f>VLOOKUP($C41,'[2]Women''s Saber'!$C$4:$U$100,AA$1-2,FALSE)</f>
        <v>#N/A</v>
      </c>
      <c r="AB41" s="52"/>
      <c r="AE41" s="54"/>
      <c r="AG41" s="25">
        <f t="shared" si="26"/>
        <v>203</v>
      </c>
      <c r="AH41" s="25">
        <f t="shared" si="27"/>
        <v>0</v>
      </c>
      <c r="AI41" s="25">
        <f t="shared" si="28"/>
        <v>0</v>
      </c>
      <c r="AJ41" s="25">
        <f t="shared" si="29"/>
        <v>0</v>
      </c>
      <c r="AK41" s="25">
        <f t="shared" si="30"/>
        <v>0</v>
      </c>
      <c r="AL41" s="25">
        <f t="shared" si="31"/>
        <v>0</v>
      </c>
      <c r="AM41" s="25">
        <f t="shared" si="32"/>
        <v>0</v>
      </c>
      <c r="AN41" s="25">
        <f t="shared" si="33"/>
        <v>0</v>
      </c>
      <c r="AO41" s="25">
        <f>IF(OR('[2]Men''s Epée'!$A$3=1,AB41&gt;0),ABS(AB41),0)</f>
        <v>0</v>
      </c>
      <c r="AP41" s="25">
        <f>IF(OR('[2]Men''s Epée'!$A$3=1,AC41&gt;0),ABS(AC41),0)</f>
        <v>0</v>
      </c>
      <c r="AQ41" s="25">
        <f>IF(OR('[2]Men''s Epée'!$A$3=1,AD41&gt;0),ABS(AD41),0)</f>
        <v>0</v>
      </c>
      <c r="AR41" s="25">
        <f>IF(OR('[2]Men''s Epée'!$A$3=1,AE41&gt;0),ABS(AE41),0)</f>
        <v>0</v>
      </c>
      <c r="AT41" s="25">
        <f>IF('Men''s Epée'!AG$3=TRUE,I41,0)</f>
        <v>203</v>
      </c>
      <c r="AU41" s="25">
        <f>IF('Men''s Epée'!AH$3=TRUE,K41,0)</f>
        <v>0</v>
      </c>
      <c r="AV41" s="25">
        <f>IF('Men''s Epée'!AI$3=TRUE,M41,0)</f>
        <v>0</v>
      </c>
      <c r="AW41" s="25">
        <f>IF('Men''s Epée'!AJ$3=TRUE,O41,0)</f>
        <v>0</v>
      </c>
      <c r="AX41" s="25">
        <f>IF('[2]Men''s Epée'!$U$3=TRUE,Q41,0)</f>
        <v>0</v>
      </c>
      <c r="AY41" s="25">
        <f>IF('[2]Men''s Epée'!$V$3=TRUE,T41,0)</f>
        <v>0</v>
      </c>
      <c r="AZ41" s="25">
        <f>IF('[2]Men''s Epée'!$W$3=TRUE,W41,0)</f>
        <v>0</v>
      </c>
      <c r="BA41" s="25">
        <f t="shared" si="34"/>
        <v>0</v>
      </c>
      <c r="BB41" s="55">
        <f t="shared" si="35"/>
        <v>0</v>
      </c>
      <c r="BC41" s="55">
        <f t="shared" si="36"/>
        <v>0</v>
      </c>
      <c r="BD41" s="55">
        <f t="shared" si="37"/>
        <v>0</v>
      </c>
      <c r="BE41" s="55">
        <f t="shared" si="38"/>
        <v>0</v>
      </c>
      <c r="BF41" s="25">
        <f t="shared" si="39"/>
        <v>203</v>
      </c>
    </row>
    <row r="42" spans="1:58" ht="13.5" customHeight="1">
      <c r="A42" s="19" t="str">
        <f t="shared" si="0"/>
        <v>38T</v>
      </c>
      <c r="B42" s="19">
        <f t="shared" si="21"/>
      </c>
      <c r="C42" s="37" t="s">
        <v>293</v>
      </c>
      <c r="D42" s="25">
        <v>1983</v>
      </c>
      <c r="E42" s="21">
        <f>ROUND(F42+IF('[2]Men''s Epée'!$A$3=1,G42,0)+LARGE($AG42:$AR42,1)+LARGE($AG42:$AR42,2)+LARGE($AG42:$AR42,3)+LARGE($AG42:$AR42,4),0)</f>
        <v>203</v>
      </c>
      <c r="F42" s="22"/>
      <c r="G42" s="23"/>
      <c r="H42" s="23" t="s">
        <v>8</v>
      </c>
      <c r="I42" s="24">
        <f>IF(OR('[2]Men''s Epée'!$A$3=1,'Men''s Epée'!$AG$3=TRUE),IF(OR(H42&gt;=33,ISNUMBER(H42)=FALSE),0,VLOOKUP(H42,PointTable,I$3,TRUE)),0)</f>
        <v>0</v>
      </c>
      <c r="J42" s="23" t="s">
        <v>8</v>
      </c>
      <c r="K42" s="24">
        <f>IF(OR('[2]Men''s Epée'!$A$3=1,'Men''s Epée'!$AH$3=TRUE),IF(OR(J42&gt;=33,ISNUMBER(J42)=FALSE),0,VLOOKUP(J42,PointTable,K$3,TRUE)),0)</f>
        <v>0</v>
      </c>
      <c r="L42" s="23" t="s">
        <v>8</v>
      </c>
      <c r="M42" s="24">
        <f>IF(OR('[2]Men''s Epée'!$A$3=1,'Men''s Epée'!$AI$3=TRUE),IF(OR(L42&gt;=33,ISNUMBER(L42)=FALSE),0,VLOOKUP(L42,PointTable,M$3,TRUE)),0)</f>
        <v>0</v>
      </c>
      <c r="N42" s="23">
        <v>24</v>
      </c>
      <c r="O42" s="24">
        <f>IF(OR('[2]Men''s Epée'!$A$3=1,'Men''s Epée'!$AJ$3=TRUE),IF(OR(N42&gt;=33,ISNUMBER(N42)=FALSE),0,VLOOKUP(N42,PointTable,O$3,TRUE)),0)</f>
        <v>203</v>
      </c>
      <c r="P42" s="4" t="str">
        <f t="shared" si="22"/>
        <v>np</v>
      </c>
      <c r="Q42" s="5">
        <f>IF(OR('[2]Men's Epée'!$A$3=1,'[2]Men's Epée'!$U$3=TRUE),IF(OR(P42&gt;='Men''s Epée'!$A$3,ISNUMBER(P42)=FALSE),0,VLOOKUP(P42,PointTable,Q$3,TRUE)),0)</f>
        <v>0</v>
      </c>
      <c r="R42" s="4" t="e">
        <f>VLOOKUP($C42,'[2]Women''s Saber'!$C$4:$U$100,R$1-2,FALSE)</f>
        <v>#N/A</v>
      </c>
      <c r="S42" s="4" t="str">
        <f t="shared" si="23"/>
        <v>np</v>
      </c>
      <c r="T42" s="5">
        <f>IF(OR('[2]Men's Epée'!$A$3=1,'[2]Men's Epée'!$V$3=TRUE),IF(OR(S42&gt;='Men''s Epée'!$A$3,ISNUMBER(S42)=FALSE),0,VLOOKUP(S42,PointTable,T$3,TRUE)),0)</f>
        <v>0</v>
      </c>
      <c r="U42" s="4" t="e">
        <f>VLOOKUP($C42,'[2]Women''s Saber'!$C$4:$U$100,U$1-2,FALSE)</f>
        <v>#N/A</v>
      </c>
      <c r="V42" s="4" t="str">
        <f t="shared" si="24"/>
        <v>np</v>
      </c>
      <c r="W42" s="5">
        <f>IF(OR('[2]Men's Epée'!$A$3=1,'[2]Men's Epée'!$W$3=TRUE),IF(OR(V42&gt;='Men''s Epée'!$A$3,ISNUMBER(V42)=FALSE),0,VLOOKUP(V42,PointTable,W$3,TRUE)),0)</f>
        <v>0</v>
      </c>
      <c r="X42" s="4" t="e">
        <f>VLOOKUP($C42,'[2]Women''s Saber'!$C$4:$U$100,X$1-2,FALSE)</f>
        <v>#N/A</v>
      </c>
      <c r="Y42" s="4" t="str">
        <f t="shared" si="25"/>
        <v>np</v>
      </c>
      <c r="Z42" s="5">
        <f>IF(OR(Y42&gt;='Men''s Epée'!$A$3,ISNUMBER(Y42)=FALSE),0,VLOOKUP(Y42,PointTable,Z$3,TRUE))</f>
        <v>0</v>
      </c>
      <c r="AA42" s="4" t="e">
        <f>VLOOKUP($C42,'[2]Women''s Saber'!$C$4:$U$100,AA$1-2,FALSE)</f>
        <v>#N/A</v>
      </c>
      <c r="AB42" s="52"/>
      <c r="AE42" s="54"/>
      <c r="AG42" s="25">
        <f t="shared" si="26"/>
        <v>0</v>
      </c>
      <c r="AH42" s="25">
        <f t="shared" si="27"/>
        <v>0</v>
      </c>
      <c r="AI42" s="25">
        <f t="shared" si="28"/>
        <v>0</v>
      </c>
      <c r="AJ42" s="25">
        <f t="shared" si="29"/>
        <v>203</v>
      </c>
      <c r="AK42" s="25">
        <f t="shared" si="30"/>
        <v>0</v>
      </c>
      <c r="AL42" s="25">
        <f t="shared" si="31"/>
        <v>0</v>
      </c>
      <c r="AM42" s="25">
        <f t="shared" si="32"/>
        <v>0</v>
      </c>
      <c r="AN42" s="25">
        <f t="shared" si="33"/>
        <v>0</v>
      </c>
      <c r="AO42" s="25">
        <f>IF(OR('[2]Men''s Epée'!$A$3=1,AB42&gt;0),ABS(AB42),0)</f>
        <v>0</v>
      </c>
      <c r="AP42" s="25">
        <f>IF(OR('[2]Men''s Epée'!$A$3=1,AC42&gt;0),ABS(AC42),0)</f>
        <v>0</v>
      </c>
      <c r="AQ42" s="25">
        <f>IF(OR('[2]Men''s Epée'!$A$3=1,AD42&gt;0),ABS(AD42),0)</f>
        <v>0</v>
      </c>
      <c r="AR42" s="25">
        <f>IF(OR('[2]Men''s Epée'!$A$3=1,AE42&gt;0),ABS(AE42),0)</f>
        <v>0</v>
      </c>
      <c r="AT42" s="25">
        <f>IF('Men''s Epée'!AG$3=TRUE,I42,0)</f>
        <v>0</v>
      </c>
      <c r="AU42" s="25">
        <f>IF('Men''s Epée'!AH$3=TRUE,K42,0)</f>
        <v>0</v>
      </c>
      <c r="AV42" s="25">
        <f>IF('Men''s Epée'!AI$3=TRUE,M42,0)</f>
        <v>0</v>
      </c>
      <c r="AW42" s="25">
        <f>IF('Men''s Epée'!AJ$3=TRUE,O42,0)</f>
        <v>0</v>
      </c>
      <c r="AX42" s="25">
        <f>IF('[2]Men''s Epée'!$U$3=TRUE,Q42,0)</f>
        <v>0</v>
      </c>
      <c r="AY42" s="25">
        <f>IF('[2]Men''s Epée'!$V$3=TRUE,T42,0)</f>
        <v>0</v>
      </c>
      <c r="AZ42" s="25">
        <f>IF('[2]Men''s Epée'!$W$3=TRUE,W42,0)</f>
        <v>0</v>
      </c>
      <c r="BA42" s="25">
        <f t="shared" si="34"/>
        <v>0</v>
      </c>
      <c r="BB42" s="55">
        <f t="shared" si="35"/>
        <v>0</v>
      </c>
      <c r="BC42" s="55">
        <f t="shared" si="36"/>
        <v>0</v>
      </c>
      <c r="BD42" s="55">
        <f t="shared" si="37"/>
        <v>0</v>
      </c>
      <c r="BE42" s="55">
        <f t="shared" si="38"/>
        <v>0</v>
      </c>
      <c r="BF42" s="25">
        <f t="shared" si="39"/>
        <v>0</v>
      </c>
    </row>
    <row r="43" spans="1:58" ht="13.5" customHeight="1">
      <c r="A43" s="19" t="str">
        <f t="shared" si="0"/>
        <v>40</v>
      </c>
      <c r="B43" s="19">
        <f t="shared" si="21"/>
      </c>
      <c r="C43" s="37" t="s">
        <v>197</v>
      </c>
      <c r="D43" s="25">
        <v>1984</v>
      </c>
      <c r="E43" s="21">
        <f>ROUND(F43+IF('[2]Men''s Epée'!$A$3=1,G43,0)+LARGE($AG43:$AR43,1)+LARGE($AG43:$AR43,2)+LARGE($AG43:$AR43,3)+LARGE($AG43:$AR43,4),0)</f>
        <v>168</v>
      </c>
      <c r="F43" s="22"/>
      <c r="G43" s="23"/>
      <c r="H43" s="23" t="s">
        <v>8</v>
      </c>
      <c r="I43" s="24">
        <f>IF(OR('[2]Men''s Epée'!$A$3=1,'Men''s Epée'!$AG$3=TRUE),IF(OR(H43&gt;=33,ISNUMBER(H43)=FALSE),0,VLOOKUP(H43,PointTable,I$3,TRUE)),0)</f>
        <v>0</v>
      </c>
      <c r="J43" s="23" t="s">
        <v>8</v>
      </c>
      <c r="K43" s="24">
        <f>IF(OR('[2]Men''s Epée'!$A$3=1,'Men''s Epée'!$AH$3=TRUE),IF(OR(J43&gt;=33,ISNUMBER(J43)=FALSE),0,VLOOKUP(J43,PointTable,K$3,TRUE)),0)</f>
        <v>0</v>
      </c>
      <c r="L43" s="23" t="s">
        <v>8</v>
      </c>
      <c r="M43" s="24">
        <f>IF(OR('[2]Men''s Epée'!$A$3=1,'Men''s Epée'!$AI$3=TRUE),IF(OR(L43&gt;=33,ISNUMBER(L43)=FALSE),0,VLOOKUP(L43,PointTable,M$3,TRUE)),0)</f>
        <v>0</v>
      </c>
      <c r="N43" s="23">
        <v>29</v>
      </c>
      <c r="O43" s="24">
        <f>IF(OR('[2]Men''s Epée'!$A$3=1,'Men''s Epée'!$AJ$3=TRUE),IF(OR(N43&gt;=33,ISNUMBER(N43)=FALSE),0,VLOOKUP(N43,PointTable,O$3,TRUE)),0)</f>
        <v>168</v>
      </c>
      <c r="P43" s="4" t="str">
        <f t="shared" si="22"/>
        <v>np</v>
      </c>
      <c r="Q43" s="5">
        <f>IF(OR('[2]Men's Epée'!$A$3=1,'[2]Men's Epée'!$U$3=TRUE),IF(OR(P43&gt;='Men''s Epée'!$A$3,ISNUMBER(P43)=FALSE),0,VLOOKUP(P43,PointTable,Q$3,TRUE)),0)</f>
        <v>0</v>
      </c>
      <c r="R43" s="4" t="e">
        <f>VLOOKUP($C43,'[2]Women''s Saber'!$C$4:$U$100,R$1-2,FALSE)</f>
        <v>#N/A</v>
      </c>
      <c r="S43" s="4" t="str">
        <f t="shared" si="23"/>
        <v>np</v>
      </c>
      <c r="T43" s="5">
        <f>IF(OR('[2]Men's Epée'!$A$3=1,'[2]Men's Epée'!$V$3=TRUE),IF(OR(S43&gt;='Men''s Epée'!$A$3,ISNUMBER(S43)=FALSE),0,VLOOKUP(S43,PointTable,T$3,TRUE)),0)</f>
        <v>0</v>
      </c>
      <c r="U43" s="4" t="e">
        <f>VLOOKUP($C43,'[2]Women''s Saber'!$C$4:$U$100,U$1-2,FALSE)</f>
        <v>#N/A</v>
      </c>
      <c r="V43" s="4" t="str">
        <f t="shared" si="24"/>
        <v>np</v>
      </c>
      <c r="W43" s="5">
        <f>IF(OR('[2]Men's Epée'!$A$3=1,'[2]Men's Epée'!$W$3=TRUE),IF(OR(V43&gt;='Men''s Epée'!$A$3,ISNUMBER(V43)=FALSE),0,VLOOKUP(V43,PointTable,W$3,TRUE)),0)</f>
        <v>0</v>
      </c>
      <c r="X43" s="4" t="e">
        <f>VLOOKUP($C43,'[2]Women''s Saber'!$C$4:$U$100,X$1-2,FALSE)</f>
        <v>#N/A</v>
      </c>
      <c r="Y43" s="4" t="str">
        <f t="shared" si="25"/>
        <v>np</v>
      </c>
      <c r="Z43" s="5">
        <f>IF(OR(Y43&gt;='Men''s Epée'!$A$3,ISNUMBER(Y43)=FALSE),0,VLOOKUP(Y43,PointTable,Z$3,TRUE))</f>
        <v>0</v>
      </c>
      <c r="AA43" s="4" t="e">
        <f>VLOOKUP($C43,'[2]Women''s Saber'!$C$4:$U$100,AA$1-2,FALSE)</f>
        <v>#N/A</v>
      </c>
      <c r="AB43" s="52"/>
      <c r="AE43" s="54"/>
      <c r="AG43" s="25">
        <f t="shared" si="26"/>
        <v>0</v>
      </c>
      <c r="AH43" s="25">
        <f t="shared" si="27"/>
        <v>0</v>
      </c>
      <c r="AI43" s="25">
        <f t="shared" si="28"/>
        <v>0</v>
      </c>
      <c r="AJ43" s="25">
        <f t="shared" si="29"/>
        <v>168</v>
      </c>
      <c r="AK43" s="25">
        <f t="shared" si="30"/>
        <v>0</v>
      </c>
      <c r="AL43" s="25">
        <f t="shared" si="31"/>
        <v>0</v>
      </c>
      <c r="AM43" s="25">
        <f t="shared" si="32"/>
        <v>0</v>
      </c>
      <c r="AN43" s="25">
        <f t="shared" si="33"/>
        <v>0</v>
      </c>
      <c r="AO43" s="25">
        <f>IF(OR('[2]Men''s Epée'!$A$3=1,AB43&gt;0),ABS(AB43),0)</f>
        <v>0</v>
      </c>
      <c r="AP43" s="25">
        <f>IF(OR('[2]Men''s Epée'!$A$3=1,AC43&gt;0),ABS(AC43),0)</f>
        <v>0</v>
      </c>
      <c r="AQ43" s="25">
        <f>IF(OR('[2]Men''s Epée'!$A$3=1,AD43&gt;0),ABS(AD43),0)</f>
        <v>0</v>
      </c>
      <c r="AR43" s="25">
        <f>IF(OR('[2]Men''s Epée'!$A$3=1,AE43&gt;0),ABS(AE43),0)</f>
        <v>0</v>
      </c>
      <c r="AT43" s="25">
        <f>IF('Men''s Epée'!AG$3=TRUE,I43,0)</f>
        <v>0</v>
      </c>
      <c r="AU43" s="25">
        <f>IF('Men''s Epée'!AH$3=TRUE,K43,0)</f>
        <v>0</v>
      </c>
      <c r="AV43" s="25">
        <f>IF('Men''s Epée'!AI$3=TRUE,M43,0)</f>
        <v>0</v>
      </c>
      <c r="AW43" s="25">
        <f>IF('Men''s Epée'!AJ$3=TRUE,O43,0)</f>
        <v>0</v>
      </c>
      <c r="AX43" s="25">
        <f>IF('[2]Men''s Epée'!$U$3=TRUE,Q43,0)</f>
        <v>0</v>
      </c>
      <c r="AY43" s="25">
        <f>IF('[2]Men''s Epée'!$V$3=TRUE,T43,0)</f>
        <v>0</v>
      </c>
      <c r="AZ43" s="25">
        <f>IF('[2]Men''s Epée'!$W$3=TRUE,W43,0)</f>
        <v>0</v>
      </c>
      <c r="BA43" s="25">
        <f t="shared" si="34"/>
        <v>0</v>
      </c>
      <c r="BB43" s="55">
        <f t="shared" si="35"/>
        <v>0</v>
      </c>
      <c r="BC43" s="55">
        <f t="shared" si="36"/>
        <v>0</v>
      </c>
      <c r="BD43" s="55">
        <f t="shared" si="37"/>
        <v>0</v>
      </c>
      <c r="BE43" s="55">
        <f t="shared" si="38"/>
        <v>0</v>
      </c>
      <c r="BF43" s="25">
        <f t="shared" si="39"/>
        <v>0</v>
      </c>
    </row>
    <row r="44" spans="1:58" ht="13.5" customHeight="1">
      <c r="A44" s="19" t="str">
        <f t="shared" si="0"/>
        <v>41</v>
      </c>
      <c r="B44" s="19">
        <f t="shared" si="21"/>
      </c>
      <c r="C44" s="35" t="s">
        <v>63</v>
      </c>
      <c r="D44" s="56">
        <v>1983</v>
      </c>
      <c r="E44" s="21">
        <f>ROUND(F44+IF('[2]Men''s Epée'!$A$3=1,G44,0)+LARGE($AG44:$AR44,1)+LARGE($AG44:$AR44,2)+LARGE($AG44:$AR44,3)+LARGE($AG44:$AR44,4),0)</f>
        <v>165</v>
      </c>
      <c r="F44" s="22"/>
      <c r="G44" s="23"/>
      <c r="H44" s="23" t="s">
        <v>8</v>
      </c>
      <c r="I44" s="24">
        <f>IF(OR('[2]Men''s Epée'!$A$3=1,'Men''s Epée'!$AG$3=TRUE),IF(OR(H44&gt;=33,ISNUMBER(H44)=FALSE),0,VLOOKUP(H44,PointTable,I$3,TRUE)),0)</f>
        <v>0</v>
      </c>
      <c r="J44" s="23" t="s">
        <v>8</v>
      </c>
      <c r="K44" s="24">
        <f>IF(OR('[2]Men''s Epée'!$A$3=1,'Men''s Epée'!$AH$3=TRUE),IF(OR(J44&gt;=33,ISNUMBER(J44)=FALSE),0,VLOOKUP(J44,PointTable,K$3,TRUE)),0)</f>
        <v>0</v>
      </c>
      <c r="L44" s="23" t="s">
        <v>8</v>
      </c>
      <c r="M44" s="24">
        <f>IF(OR('[2]Men''s Epée'!$A$3=1,'Men''s Epée'!$AI$3=TRUE),IF(OR(L44&gt;=33,ISNUMBER(L44)=FALSE),0,VLOOKUP(L44,PointTable,M$3,TRUE)),0)</f>
        <v>0</v>
      </c>
      <c r="N44" s="23">
        <v>32</v>
      </c>
      <c r="O44" s="24">
        <f>IF(OR('[2]Men''s Epée'!$A$3=1,'Men''s Epée'!$AJ$3=TRUE),IF(OR(N44&gt;=33,ISNUMBER(N44)=FALSE),0,VLOOKUP(N44,PointTable,O$3,TRUE)),0)</f>
        <v>165</v>
      </c>
      <c r="P44" s="4" t="str">
        <f t="shared" si="22"/>
        <v>np</v>
      </c>
      <c r="Q44" s="5">
        <f>IF(OR('[2]Men's Epée'!$A$3=1,'[2]Men's Epée'!$U$3=TRUE),IF(OR(P44&gt;='Men''s Epée'!$A$3,ISNUMBER(P44)=FALSE),0,VLOOKUP(P44,PointTable,Q$3,TRUE)),0)</f>
        <v>0</v>
      </c>
      <c r="R44" s="4" t="e">
        <f>VLOOKUP($C44,'[2]Women''s Saber'!$C$4:$U$100,R$1-2,FALSE)</f>
        <v>#N/A</v>
      </c>
      <c r="S44" s="4" t="str">
        <f t="shared" si="23"/>
        <v>np</v>
      </c>
      <c r="T44" s="5">
        <f>IF(OR('[2]Men's Epée'!$A$3=1,'[2]Men's Epée'!$V$3=TRUE),IF(OR(S44&gt;='Men''s Epée'!$A$3,ISNUMBER(S44)=FALSE),0,VLOOKUP(S44,PointTable,T$3,TRUE)),0)</f>
        <v>0</v>
      </c>
      <c r="U44" s="4" t="e">
        <f>VLOOKUP($C44,'[2]Women''s Saber'!$C$4:$U$100,U$1-2,FALSE)</f>
        <v>#N/A</v>
      </c>
      <c r="V44" s="4" t="str">
        <f t="shared" si="24"/>
        <v>np</v>
      </c>
      <c r="W44" s="5">
        <f>IF(OR('[2]Men's Epée'!$A$3=1,'[2]Men's Epée'!$W$3=TRUE),IF(OR(V44&gt;='Men''s Epée'!$A$3,ISNUMBER(V44)=FALSE),0,VLOOKUP(V44,PointTable,W$3,TRUE)),0)</f>
        <v>0</v>
      </c>
      <c r="X44" s="4" t="e">
        <f>VLOOKUP($C44,'[2]Women''s Saber'!$C$4:$U$100,X$1-2,FALSE)</f>
        <v>#N/A</v>
      </c>
      <c r="Y44" s="4" t="str">
        <f t="shared" si="25"/>
        <v>np</v>
      </c>
      <c r="Z44" s="5">
        <f>IF(OR(Y44&gt;='Men''s Epée'!$A$3,ISNUMBER(Y44)=FALSE),0,VLOOKUP(Y44,PointTable,Z$3,TRUE))</f>
        <v>0</v>
      </c>
      <c r="AA44" s="4" t="e">
        <f>VLOOKUP($C44,'[2]Women''s Saber'!$C$4:$U$100,AA$1-2,FALSE)</f>
        <v>#N/A</v>
      </c>
      <c r="AB44" s="52"/>
      <c r="AE44" s="54"/>
      <c r="AG44" s="25">
        <f t="shared" si="26"/>
        <v>0</v>
      </c>
      <c r="AH44" s="25">
        <f t="shared" si="27"/>
        <v>0</v>
      </c>
      <c r="AI44" s="25">
        <f t="shared" si="28"/>
        <v>0</v>
      </c>
      <c r="AJ44" s="25">
        <f t="shared" si="29"/>
        <v>165</v>
      </c>
      <c r="AK44" s="25">
        <f t="shared" si="30"/>
        <v>0</v>
      </c>
      <c r="AL44" s="25">
        <f t="shared" si="31"/>
        <v>0</v>
      </c>
      <c r="AM44" s="25">
        <f t="shared" si="32"/>
        <v>0</v>
      </c>
      <c r="AN44" s="25">
        <f t="shared" si="33"/>
        <v>0</v>
      </c>
      <c r="AO44" s="25">
        <f>IF(OR('[2]Men''s Epée'!$A$3=1,AB44&gt;0),ABS(AB44),0)</f>
        <v>0</v>
      </c>
      <c r="AP44" s="25">
        <f>IF(OR('[2]Men''s Epée'!$A$3=1,AC44&gt;0),ABS(AC44),0)</f>
        <v>0</v>
      </c>
      <c r="AQ44" s="25">
        <f>IF(OR('[2]Men''s Epée'!$A$3=1,AD44&gt;0),ABS(AD44),0)</f>
        <v>0</v>
      </c>
      <c r="AR44" s="25">
        <f>IF(OR('[2]Men''s Epée'!$A$3=1,AE44&gt;0),ABS(AE44),0)</f>
        <v>0</v>
      </c>
      <c r="AT44" s="25">
        <f>IF('Men''s Epée'!AG$3=TRUE,I44,0)</f>
        <v>0</v>
      </c>
      <c r="AU44" s="25">
        <f>IF('Men''s Epée'!AH$3=TRUE,K44,0)</f>
        <v>0</v>
      </c>
      <c r="AV44" s="25">
        <f>IF('Men''s Epée'!AI$3=TRUE,M44,0)</f>
        <v>0</v>
      </c>
      <c r="AW44" s="25">
        <f>IF('Men''s Epée'!AJ$3=TRUE,O44,0)</f>
        <v>0</v>
      </c>
      <c r="AX44" s="25">
        <f>IF('[2]Men''s Epée'!$U$3=TRUE,Q44,0)</f>
        <v>0</v>
      </c>
      <c r="AY44" s="25">
        <f>IF('[2]Men''s Epée'!$V$3=TRUE,T44,0)</f>
        <v>0</v>
      </c>
      <c r="AZ44" s="25">
        <f>IF('[2]Men''s Epée'!$W$3=TRUE,W44,0)</f>
        <v>0</v>
      </c>
      <c r="BA44" s="25">
        <f t="shared" si="34"/>
        <v>0</v>
      </c>
      <c r="BB44" s="55">
        <f t="shared" si="35"/>
        <v>0</v>
      </c>
      <c r="BC44" s="55">
        <f t="shared" si="36"/>
        <v>0</v>
      </c>
      <c r="BD44" s="55">
        <f t="shared" si="37"/>
        <v>0</v>
      </c>
      <c r="BE44" s="55">
        <f t="shared" si="38"/>
        <v>0</v>
      </c>
      <c r="BF44" s="25">
        <f t="shared" si="39"/>
        <v>0</v>
      </c>
    </row>
    <row r="46" spans="3:14" ht="13.5" customHeight="1">
      <c r="C46" s="39" t="s">
        <v>74</v>
      </c>
      <c r="F46" s="20"/>
      <c r="G46" s="20"/>
      <c r="H46" s="20"/>
      <c r="I46" s="25"/>
      <c r="J46" s="25"/>
      <c r="M46" s="27" t="s">
        <v>14</v>
      </c>
      <c r="N46" s="27" t="s">
        <v>15</v>
      </c>
    </row>
    <row r="47" spans="3:15" ht="13.5" customHeight="1">
      <c r="C47" s="61" t="s">
        <v>227</v>
      </c>
      <c r="D47" s="32" t="s">
        <v>254</v>
      </c>
      <c r="E47" s="30"/>
      <c r="F47" s="43"/>
      <c r="G47" s="43"/>
      <c r="H47" s="43"/>
      <c r="I47" s="58"/>
      <c r="J47" s="58"/>
      <c r="K47" s="31"/>
      <c r="L47" s="31"/>
      <c r="M47" s="32">
        <v>8</v>
      </c>
      <c r="N47" s="33">
        <v>494.57</v>
      </c>
      <c r="O47" s="59"/>
    </row>
    <row r="48" spans="3:15" ht="13.5" customHeight="1">
      <c r="C48" s="61" t="s">
        <v>171</v>
      </c>
      <c r="D48" s="32" t="s">
        <v>254</v>
      </c>
      <c r="E48" s="30"/>
      <c r="F48" s="43"/>
      <c r="G48" s="43"/>
      <c r="H48" s="43"/>
      <c r="I48" s="58"/>
      <c r="J48" s="58"/>
      <c r="K48" s="31"/>
      <c r="L48" s="31"/>
      <c r="M48" s="32">
        <v>15</v>
      </c>
      <c r="N48" s="33">
        <v>364.61</v>
      </c>
      <c r="O48" s="59"/>
    </row>
    <row r="49" spans="3:15" ht="13.5" customHeight="1">
      <c r="C49" s="61" t="s">
        <v>213</v>
      </c>
      <c r="D49" s="32" t="s">
        <v>254</v>
      </c>
      <c r="E49" s="30"/>
      <c r="F49" s="43"/>
      <c r="G49" s="43"/>
      <c r="H49" s="43"/>
      <c r="I49" s="58"/>
      <c r="J49" s="58"/>
      <c r="K49" s="31"/>
      <c r="L49" s="31"/>
      <c r="M49" s="32">
        <v>12</v>
      </c>
      <c r="N49" s="33">
        <v>375.44</v>
      </c>
      <c r="O49" s="59"/>
    </row>
    <row r="50" spans="3:15" ht="13.5" customHeight="1">
      <c r="C50" s="61" t="s">
        <v>255</v>
      </c>
      <c r="D50" s="32" t="s">
        <v>254</v>
      </c>
      <c r="E50" s="30"/>
      <c r="F50" s="43"/>
      <c r="G50" s="43"/>
      <c r="H50" s="43"/>
      <c r="I50" s="58"/>
      <c r="J50" s="58"/>
      <c r="K50" s="31"/>
      <c r="L50" s="31"/>
      <c r="M50" s="32">
        <v>31</v>
      </c>
      <c r="N50" s="33">
        <v>202.16</v>
      </c>
      <c r="O50" s="59"/>
    </row>
    <row r="52" spans="3:15" ht="13.5" customHeight="1">
      <c r="C52" s="39" t="s">
        <v>13</v>
      </c>
      <c r="F52" s="20"/>
      <c r="G52" s="20"/>
      <c r="H52" s="20"/>
      <c r="I52" s="25"/>
      <c r="J52" s="25"/>
      <c r="M52" s="27" t="s">
        <v>14</v>
      </c>
      <c r="N52" s="27" t="s">
        <v>15</v>
      </c>
      <c r="O52" s="25"/>
    </row>
    <row r="53" spans="3:15" ht="13.5" customHeight="1">
      <c r="C53" s="37" t="s">
        <v>60</v>
      </c>
      <c r="D53" s="20" t="s">
        <v>212</v>
      </c>
      <c r="F53" s="20"/>
      <c r="G53" s="20"/>
      <c r="H53" s="20"/>
      <c r="I53" s="25"/>
      <c r="J53" s="25"/>
      <c r="M53" s="28">
        <v>23</v>
      </c>
      <c r="N53" s="20">
        <v>384</v>
      </c>
      <c r="O53" s="59"/>
    </row>
    <row r="54" spans="3:15" ht="13.5" customHeight="1">
      <c r="C54" s="37" t="s">
        <v>60</v>
      </c>
      <c r="D54" s="20" t="s">
        <v>300</v>
      </c>
      <c r="F54" s="20"/>
      <c r="G54" s="20"/>
      <c r="H54" s="20"/>
      <c r="I54" s="25"/>
      <c r="J54" s="25"/>
      <c r="M54" s="28">
        <v>32</v>
      </c>
      <c r="N54" s="20">
        <v>330</v>
      </c>
      <c r="O54" s="59"/>
    </row>
    <row r="55" spans="3:15" ht="13.5" customHeight="1">
      <c r="C55" s="41" t="s">
        <v>60</v>
      </c>
      <c r="D55" s="30" t="s">
        <v>308</v>
      </c>
      <c r="E55" s="30"/>
      <c r="F55" s="31"/>
      <c r="G55" s="31"/>
      <c r="H55" s="31"/>
      <c r="I55" s="31"/>
      <c r="J55" s="31"/>
      <c r="K55" s="58"/>
      <c r="L55" s="58"/>
      <c r="M55" s="32">
        <v>28</v>
      </c>
      <c r="N55" s="20">
        <v>590</v>
      </c>
      <c r="O55" s="59"/>
    </row>
    <row r="56" spans="3:15" ht="13.5" customHeight="1">
      <c r="C56" s="37" t="s">
        <v>147</v>
      </c>
      <c r="D56" s="20" t="s">
        <v>212</v>
      </c>
      <c r="F56" s="20"/>
      <c r="G56" s="20"/>
      <c r="H56" s="20"/>
      <c r="I56" s="25"/>
      <c r="J56" s="25"/>
      <c r="M56" s="28">
        <v>13</v>
      </c>
      <c r="N56" s="20">
        <v>618</v>
      </c>
      <c r="O56" s="59"/>
    </row>
    <row r="57" spans="3:15" ht="13.5" customHeight="1">
      <c r="C57" s="37" t="s">
        <v>147</v>
      </c>
      <c r="D57" s="20" t="s">
        <v>226</v>
      </c>
      <c r="F57" s="20"/>
      <c r="G57" s="20"/>
      <c r="H57" s="20"/>
      <c r="I57" s="25"/>
      <c r="J57" s="25"/>
      <c r="M57" s="28">
        <v>17</v>
      </c>
      <c r="N57" s="20">
        <v>420</v>
      </c>
      <c r="O57" s="59"/>
    </row>
    <row r="58" spans="3:15" ht="13.5" customHeight="1">
      <c r="C58" s="37" t="s">
        <v>147</v>
      </c>
      <c r="D58" s="20" t="s">
        <v>300</v>
      </c>
      <c r="F58" s="20"/>
      <c r="G58" s="20"/>
      <c r="H58" s="20"/>
      <c r="I58" s="25"/>
      <c r="J58" s="25"/>
      <c r="M58" s="28">
        <v>7</v>
      </c>
      <c r="N58" s="20">
        <v>828</v>
      </c>
      <c r="O58" s="59"/>
    </row>
    <row r="59" spans="3:15" ht="13.5" customHeight="1">
      <c r="C59" s="37" t="s">
        <v>147</v>
      </c>
      <c r="D59" s="30" t="s">
        <v>307</v>
      </c>
      <c r="E59" s="30"/>
      <c r="F59" s="31"/>
      <c r="G59" s="31"/>
      <c r="H59" s="31"/>
      <c r="I59" s="31"/>
      <c r="J59" s="58"/>
      <c r="K59" s="58"/>
      <c r="L59" s="58"/>
      <c r="M59" s="32">
        <v>25</v>
      </c>
      <c r="N59" s="30">
        <v>620</v>
      </c>
      <c r="O59" s="59"/>
    </row>
    <row r="60" spans="3:15" ht="13.5" customHeight="1">
      <c r="C60" s="41" t="s">
        <v>147</v>
      </c>
      <c r="D60" s="30" t="s">
        <v>308</v>
      </c>
      <c r="E60" s="30"/>
      <c r="F60" s="31"/>
      <c r="G60" s="31"/>
      <c r="H60" s="31"/>
      <c r="I60" s="31"/>
      <c r="J60" s="31"/>
      <c r="K60" s="58"/>
      <c r="L60" s="58"/>
      <c r="M60" s="32">
        <v>31</v>
      </c>
      <c r="N60" s="20">
        <v>560</v>
      </c>
      <c r="O60" s="59"/>
    </row>
    <row r="61" spans="3:15" ht="13.5" customHeight="1">
      <c r="C61" s="41" t="s">
        <v>147</v>
      </c>
      <c r="D61" s="20" t="s">
        <v>309</v>
      </c>
      <c r="E61" s="30"/>
      <c r="F61" s="31"/>
      <c r="G61" s="31"/>
      <c r="H61" s="31"/>
      <c r="I61" s="31"/>
      <c r="J61" s="31"/>
      <c r="K61" s="58"/>
      <c r="L61" s="58"/>
      <c r="M61" s="32">
        <v>6</v>
      </c>
      <c r="N61" s="20">
        <v>834</v>
      </c>
      <c r="O61" s="59"/>
    </row>
    <row r="62" spans="3:15" ht="13.5" customHeight="1">
      <c r="C62" s="41" t="s">
        <v>147</v>
      </c>
      <c r="D62" s="30" t="s">
        <v>318</v>
      </c>
      <c r="E62" s="30"/>
      <c r="F62" s="43"/>
      <c r="G62" s="43"/>
      <c r="H62" s="43"/>
      <c r="I62" s="58"/>
      <c r="J62" s="58"/>
      <c r="K62" s="31"/>
      <c r="L62" s="31"/>
      <c r="M62" s="32">
        <v>10</v>
      </c>
      <c r="N62" s="33">
        <v>782.28</v>
      </c>
      <c r="O62" s="59"/>
    </row>
    <row r="63" spans="3:15" ht="13.5" customHeight="1">
      <c r="C63" s="37" t="s">
        <v>227</v>
      </c>
      <c r="D63" s="20" t="s">
        <v>226</v>
      </c>
      <c r="F63" s="20"/>
      <c r="G63" s="20"/>
      <c r="H63" s="20"/>
      <c r="I63" s="25"/>
      <c r="J63" s="25"/>
      <c r="M63" s="28">
        <v>26</v>
      </c>
      <c r="N63" s="20">
        <v>366</v>
      </c>
      <c r="O63" s="59"/>
    </row>
    <row r="64" spans="1:15" ht="13.5" customHeight="1">
      <c r="A64" s="30"/>
      <c r="B64" s="30"/>
      <c r="C64" s="37" t="s">
        <v>227</v>
      </c>
      <c r="D64" s="20" t="s">
        <v>300</v>
      </c>
      <c r="F64" s="20"/>
      <c r="G64" s="20"/>
      <c r="H64" s="20"/>
      <c r="I64" s="25"/>
      <c r="J64" s="25"/>
      <c r="M64" s="28">
        <v>12</v>
      </c>
      <c r="N64" s="20">
        <v>624</v>
      </c>
      <c r="O64" s="59"/>
    </row>
    <row r="65" spans="1:15" ht="13.5" customHeight="1">
      <c r="A65" s="30"/>
      <c r="B65" s="30"/>
      <c r="C65" s="41" t="s">
        <v>227</v>
      </c>
      <c r="D65" s="30" t="s">
        <v>304</v>
      </c>
      <c r="E65" s="30"/>
      <c r="F65" s="31"/>
      <c r="G65" s="31"/>
      <c r="H65" s="31"/>
      <c r="I65" s="31"/>
      <c r="J65" s="58"/>
      <c r="K65" s="58"/>
      <c r="L65" s="58"/>
      <c r="M65" s="32">
        <v>15</v>
      </c>
      <c r="N65" s="30">
        <v>1010</v>
      </c>
      <c r="O65" s="59"/>
    </row>
    <row r="66" spans="3:15" ht="13.5" customHeight="1">
      <c r="C66" s="41" t="s">
        <v>227</v>
      </c>
      <c r="D66" s="30" t="s">
        <v>308</v>
      </c>
      <c r="E66" s="30"/>
      <c r="F66" s="31"/>
      <c r="G66" s="31"/>
      <c r="H66" s="31"/>
      <c r="I66" s="31"/>
      <c r="J66" s="31"/>
      <c r="K66" s="58"/>
      <c r="L66" s="58"/>
      <c r="M66" s="32">
        <v>29</v>
      </c>
      <c r="N66" s="20">
        <v>580</v>
      </c>
      <c r="O66" s="59"/>
    </row>
    <row r="67" spans="3:15" ht="13.5" customHeight="1">
      <c r="C67" s="41" t="s">
        <v>227</v>
      </c>
      <c r="D67" s="30" t="s">
        <v>316</v>
      </c>
      <c r="E67" s="30"/>
      <c r="F67" s="31"/>
      <c r="G67" s="31"/>
      <c r="H67" s="31"/>
      <c r="I67" s="31"/>
      <c r="J67" s="31"/>
      <c r="K67" s="58"/>
      <c r="L67" s="58"/>
      <c r="M67" s="32">
        <v>30</v>
      </c>
      <c r="N67" s="30">
        <v>570</v>
      </c>
      <c r="O67" s="59"/>
    </row>
    <row r="68" spans="3:15" ht="13.5" customHeight="1">
      <c r="C68" s="41" t="s">
        <v>227</v>
      </c>
      <c r="D68" s="30" t="s">
        <v>318</v>
      </c>
      <c r="E68" s="30"/>
      <c r="F68" s="43"/>
      <c r="G68" s="43"/>
      <c r="H68" s="43"/>
      <c r="I68" s="58"/>
      <c r="J68" s="58"/>
      <c r="K68" s="31"/>
      <c r="L68" s="31"/>
      <c r="M68" s="32">
        <v>12</v>
      </c>
      <c r="N68" s="33">
        <v>767.52</v>
      </c>
      <c r="O68" s="59"/>
    </row>
    <row r="69" spans="3:15" ht="13.5" customHeight="1">
      <c r="C69" s="37" t="s">
        <v>146</v>
      </c>
      <c r="D69" s="20" t="s">
        <v>212</v>
      </c>
      <c r="F69" s="20"/>
      <c r="G69" s="20"/>
      <c r="H69" s="20"/>
      <c r="I69" s="25"/>
      <c r="J69" s="25"/>
      <c r="M69" s="28">
        <v>2</v>
      </c>
      <c r="N69" s="20">
        <v>1104</v>
      </c>
      <c r="O69" s="59"/>
    </row>
    <row r="70" spans="3:15" ht="13.5" customHeight="1">
      <c r="C70" s="37" t="s">
        <v>146</v>
      </c>
      <c r="D70" s="20" t="s">
        <v>226</v>
      </c>
      <c r="F70" s="20"/>
      <c r="G70" s="20"/>
      <c r="H70" s="20"/>
      <c r="I70" s="25"/>
      <c r="J70" s="25"/>
      <c r="M70" s="28">
        <v>9</v>
      </c>
      <c r="N70" s="20">
        <v>642</v>
      </c>
      <c r="O70" s="59"/>
    </row>
    <row r="71" spans="3:15" ht="13.5" customHeight="1">
      <c r="C71" s="41" t="s">
        <v>146</v>
      </c>
      <c r="D71" s="30" t="s">
        <v>304</v>
      </c>
      <c r="E71" s="30"/>
      <c r="F71" s="31"/>
      <c r="G71" s="31"/>
      <c r="H71" s="31"/>
      <c r="I71" s="31"/>
      <c r="J71" s="58"/>
      <c r="K71" s="58"/>
      <c r="L71" s="58"/>
      <c r="M71" s="32">
        <v>13</v>
      </c>
      <c r="N71" s="30">
        <v>1030</v>
      </c>
      <c r="O71" s="59"/>
    </row>
    <row r="72" spans="3:15" ht="13.5" customHeight="1">
      <c r="C72" s="41" t="s">
        <v>146</v>
      </c>
      <c r="D72" s="30" t="s">
        <v>307</v>
      </c>
      <c r="E72" s="30"/>
      <c r="F72" s="31"/>
      <c r="G72" s="31"/>
      <c r="H72" s="31"/>
      <c r="I72" s="31"/>
      <c r="J72" s="58"/>
      <c r="K72" s="58"/>
      <c r="L72" s="58"/>
      <c r="M72" s="32">
        <v>19</v>
      </c>
      <c r="N72" s="30">
        <v>680</v>
      </c>
      <c r="O72" s="59"/>
    </row>
    <row r="73" spans="3:15" ht="13.5" customHeight="1">
      <c r="C73" s="41" t="s">
        <v>146</v>
      </c>
      <c r="D73" s="30" t="s">
        <v>308</v>
      </c>
      <c r="E73" s="30"/>
      <c r="F73" s="31"/>
      <c r="G73" s="31"/>
      <c r="H73" s="31"/>
      <c r="I73" s="31"/>
      <c r="J73" s="31"/>
      <c r="K73" s="58"/>
      <c r="L73" s="58"/>
      <c r="M73" s="32">
        <v>11</v>
      </c>
      <c r="N73" s="20">
        <v>1050</v>
      </c>
      <c r="O73" s="59"/>
    </row>
    <row r="74" spans="3:15" ht="13.5" customHeight="1">
      <c r="C74" s="41" t="s">
        <v>146</v>
      </c>
      <c r="D74" s="20" t="s">
        <v>309</v>
      </c>
      <c r="E74" s="30"/>
      <c r="F74" s="31"/>
      <c r="G74" s="31"/>
      <c r="H74" s="31"/>
      <c r="I74" s="31"/>
      <c r="J74" s="31"/>
      <c r="K74" s="58"/>
      <c r="L74" s="58"/>
      <c r="M74" s="32">
        <v>2</v>
      </c>
      <c r="N74" s="20">
        <v>1104</v>
      </c>
      <c r="O74" s="59"/>
    </row>
    <row r="75" spans="3:15" ht="13.5" customHeight="1">
      <c r="C75" s="41" t="s">
        <v>146</v>
      </c>
      <c r="D75" s="30" t="s">
        <v>318</v>
      </c>
      <c r="E75" s="30"/>
      <c r="F75" s="43"/>
      <c r="G75" s="43"/>
      <c r="H75" s="43"/>
      <c r="I75" s="58"/>
      <c r="J75" s="58"/>
      <c r="K75" s="31"/>
      <c r="L75" s="31"/>
      <c r="M75" s="32">
        <v>2</v>
      </c>
      <c r="N75" s="33">
        <v>1357.92</v>
      </c>
      <c r="O75" s="59"/>
    </row>
    <row r="76" spans="3:15" ht="13.5" customHeight="1">
      <c r="C76" s="37" t="s">
        <v>213</v>
      </c>
      <c r="D76" s="20" t="s">
        <v>212</v>
      </c>
      <c r="F76" s="20"/>
      <c r="G76" s="20"/>
      <c r="H76" s="20"/>
      <c r="I76" s="25"/>
      <c r="J76" s="25"/>
      <c r="M76" s="28">
        <v>17</v>
      </c>
      <c r="N76" s="20">
        <v>420</v>
      </c>
      <c r="O76" s="59"/>
    </row>
    <row r="77" spans="3:15" ht="13.5" customHeight="1">
      <c r="C77" s="41" t="s">
        <v>46</v>
      </c>
      <c r="D77" s="30" t="s">
        <v>164</v>
      </c>
      <c r="E77" s="30"/>
      <c r="F77" s="31"/>
      <c r="G77" s="31"/>
      <c r="H77" s="31"/>
      <c r="I77" s="31"/>
      <c r="J77" s="31"/>
      <c r="K77" s="58"/>
      <c r="L77" s="58"/>
      <c r="M77" s="32">
        <v>31</v>
      </c>
      <c r="N77" s="30">
        <v>560</v>
      </c>
      <c r="O77" s="59"/>
    </row>
    <row r="78" spans="3:15" ht="13.5" customHeight="1">
      <c r="C78" s="37" t="s">
        <v>46</v>
      </c>
      <c r="D78" s="20" t="s">
        <v>212</v>
      </c>
      <c r="F78" s="20"/>
      <c r="G78" s="20"/>
      <c r="H78" s="20"/>
      <c r="I78" s="25"/>
      <c r="J78" s="25"/>
      <c r="M78" s="28">
        <v>8</v>
      </c>
      <c r="N78" s="20">
        <v>822</v>
      </c>
      <c r="O78" s="59"/>
    </row>
    <row r="79" spans="3:15" ht="13.5" customHeight="1">
      <c r="C79" s="37" t="s">
        <v>46</v>
      </c>
      <c r="D79" s="20" t="s">
        <v>226</v>
      </c>
      <c r="F79" s="20"/>
      <c r="G79" s="20"/>
      <c r="H79" s="20"/>
      <c r="I79" s="25"/>
      <c r="J79" s="25"/>
      <c r="M79" s="28">
        <v>23</v>
      </c>
      <c r="N79" s="20">
        <v>384</v>
      </c>
      <c r="O79" s="59"/>
    </row>
    <row r="80" spans="3:15" ht="13.5" customHeight="1">
      <c r="C80" s="41" t="s">
        <v>46</v>
      </c>
      <c r="D80" s="30" t="s">
        <v>304</v>
      </c>
      <c r="E80" s="30"/>
      <c r="F80" s="31"/>
      <c r="G80" s="31"/>
      <c r="H80" s="31"/>
      <c r="I80" s="31"/>
      <c r="J80" s="58"/>
      <c r="K80" s="58"/>
      <c r="L80" s="58"/>
      <c r="M80" s="32">
        <v>16</v>
      </c>
      <c r="N80" s="30">
        <v>1000</v>
      </c>
      <c r="O80" s="59"/>
    </row>
    <row r="81" spans="3:15" ht="13.5" customHeight="1">
      <c r="C81" s="41" t="s">
        <v>46</v>
      </c>
      <c r="D81" s="30" t="s">
        <v>307</v>
      </c>
      <c r="E81" s="30"/>
      <c r="F81" s="31"/>
      <c r="G81" s="31"/>
      <c r="H81" s="31"/>
      <c r="I81" s="31"/>
      <c r="J81" s="58"/>
      <c r="K81" s="58"/>
      <c r="L81" s="58"/>
      <c r="M81" s="32">
        <v>7</v>
      </c>
      <c r="N81" s="30">
        <v>1380</v>
      </c>
      <c r="O81" s="59"/>
    </row>
    <row r="82" spans="3:15" ht="13.5" customHeight="1">
      <c r="C82" s="41" t="s">
        <v>46</v>
      </c>
      <c r="D82" s="30" t="s">
        <v>308</v>
      </c>
      <c r="E82" s="30"/>
      <c r="F82" s="31"/>
      <c r="G82" s="31"/>
      <c r="H82" s="31"/>
      <c r="I82" s="31"/>
      <c r="J82" s="31"/>
      <c r="K82" s="58"/>
      <c r="L82" s="58"/>
      <c r="M82" s="32">
        <v>10</v>
      </c>
      <c r="N82" s="20">
        <v>1060</v>
      </c>
      <c r="O82" s="59"/>
    </row>
    <row r="83" spans="3:15" ht="13.5" customHeight="1">
      <c r="C83" s="41" t="s">
        <v>46</v>
      </c>
      <c r="D83" s="20" t="s">
        <v>309</v>
      </c>
      <c r="E83" s="30"/>
      <c r="F83" s="31"/>
      <c r="G83" s="31"/>
      <c r="H83" s="31"/>
      <c r="I83" s="31"/>
      <c r="J83" s="31"/>
      <c r="K83" s="58"/>
      <c r="L83" s="58"/>
      <c r="M83" s="32">
        <v>1</v>
      </c>
      <c r="N83" s="20">
        <v>1200</v>
      </c>
      <c r="O83" s="59"/>
    </row>
    <row r="84" spans="3:15" ht="13.5" customHeight="1">
      <c r="C84" s="41" t="s">
        <v>46</v>
      </c>
      <c r="D84" s="30" t="s">
        <v>316</v>
      </c>
      <c r="E84" s="30"/>
      <c r="F84" s="31"/>
      <c r="G84" s="31"/>
      <c r="H84" s="31"/>
      <c r="I84" s="31"/>
      <c r="J84" s="31"/>
      <c r="K84" s="58"/>
      <c r="L84" s="58"/>
      <c r="M84" s="32">
        <v>18</v>
      </c>
      <c r="N84" s="30">
        <v>690</v>
      </c>
      <c r="O84" s="59"/>
    </row>
    <row r="85" spans="3:15" ht="13.5" customHeight="1">
      <c r="C85" s="41" t="s">
        <v>46</v>
      </c>
      <c r="D85" s="30" t="s">
        <v>318</v>
      </c>
      <c r="E85" s="30"/>
      <c r="F85" s="31"/>
      <c r="G85" s="31"/>
      <c r="H85" s="31"/>
      <c r="I85" s="31"/>
      <c r="J85" s="31"/>
      <c r="K85" s="58"/>
      <c r="L85" s="58"/>
      <c r="M85" s="32">
        <v>17</v>
      </c>
      <c r="N85" s="33">
        <v>516.6</v>
      </c>
      <c r="O85" s="59"/>
    </row>
    <row r="86" ht="13.5" customHeight="1">
      <c r="N86" s="63"/>
    </row>
  </sheetData>
  <printOptions horizontalCentered="1"/>
  <pageMargins left="0.25" right="0.25" top="1" bottom="1" header="0.25" footer="0.25"/>
  <pageSetup firstPageNumber="1" useFirstPageNumber="1" fitToHeight="10" fitToWidth="1" horizontalDpi="300" verticalDpi="300" orientation="landscape" scale="85" r:id="rId1"/>
  <headerFooter alignWithMargins="0">
    <oddHeader>&amp;C&amp;"Times New Roman,Bold"&amp;16 2001-2002 USFA Point Standings
Junior &amp;A</oddHeader>
    <oddFooter>&amp;L&amp;"Arial,Bold"* Permanent Resident
# Cadet&amp;"Arial,Regular"
Total = Best 4 plus International&amp;CPage &amp;P&amp;R&amp;"Arial,Bold"np = Did not earn points (including not competing)&amp;"Arial,Regular"
Printed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Fencing Association : Junior WE 1997-98 Standings</dc:title>
  <dc:subject/>
  <dc:creator/>
  <cp:keywords/>
  <dc:description/>
  <cp:lastModifiedBy>David Sapery</cp:lastModifiedBy>
  <cp:lastPrinted>2000-04-03T17:17:05Z</cp:lastPrinted>
  <dcterms:created xsi:type="dcterms:W3CDTF">1998-12-03T17:07:18Z</dcterms:created>
  <dcterms:modified xsi:type="dcterms:W3CDTF">2001-08-06T20:31:07Z</dcterms:modified>
  <cp:category/>
  <cp:version/>
  <cp:contentType/>
  <cp:contentStatus/>
</cp:coreProperties>
</file>