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732" activeTab="0"/>
  </bookViews>
  <sheets>
    <sheet name="Senior Men's Epée" sheetId="1" r:id="rId1"/>
    <sheet name="Senior Men's Foil" sheetId="2" r:id="rId2"/>
    <sheet name="Senior Men's Saber" sheetId="3" r:id="rId3"/>
    <sheet name="Senior Women's Epée" sheetId="4" r:id="rId4"/>
    <sheet name="Senior Women's Foil" sheetId="5" r:id="rId5"/>
    <sheet name="Senior Women's Saber" sheetId="6" r:id="rId6"/>
    <sheet name="Junior Men's Epée" sheetId="7" r:id="rId7"/>
    <sheet name="Junior Men's Foil" sheetId="8" r:id="rId8"/>
    <sheet name="Junior Men's Saber" sheetId="9" r:id="rId9"/>
    <sheet name="Junior Women's Epée" sheetId="10" r:id="rId10"/>
    <sheet name="Junior Women's Foil" sheetId="11" r:id="rId11"/>
    <sheet name="Junior Women's Saber" sheetId="12" r:id="rId12"/>
    <sheet name="Cadet Men's Epée" sheetId="13" r:id="rId13"/>
    <sheet name="Cadet Men's Foil" sheetId="14" r:id="rId14"/>
    <sheet name="Cadet Men's Saber" sheetId="15" r:id="rId15"/>
    <sheet name="Cadet Women's Epée" sheetId="16" r:id="rId16"/>
    <sheet name="Cadet Women's Foil" sheetId="17" r:id="rId17"/>
    <sheet name="Cadet Women's Saber" sheetId="18" r:id="rId18"/>
  </sheets>
  <externalReferences>
    <externalReference r:id="rId21"/>
  </externalReferences>
  <definedNames>
    <definedName name="CadetCutoff">'[1]Point Tables'!$X$4</definedName>
    <definedName name="JuniorCutoff" localSheetId="12">'[1]Point Tables'!$X$3</definedName>
    <definedName name="JuniorCutoff" localSheetId="13">'[1]Point Tables'!$X$3</definedName>
    <definedName name="JuniorCutoff" localSheetId="14">'[1]Point Tables'!$X$3</definedName>
    <definedName name="JuniorCutoff" localSheetId="15">'[1]Point Tables'!$X$3</definedName>
    <definedName name="JuniorCutoff" localSheetId="16">'[1]Point Tables'!$X$3</definedName>
    <definedName name="JuniorCutoff" localSheetId="17">'[1]Point Tables'!$X$3</definedName>
    <definedName name="JuniorCutoff" localSheetId="6">'[1]Point Tables'!$X$3</definedName>
    <definedName name="JuniorCutoff" localSheetId="7">'[1]Point Tables'!$X$3</definedName>
    <definedName name="JuniorCutoff" localSheetId="8">'[1]Point Tables'!$X$3</definedName>
    <definedName name="JuniorCutoff" localSheetId="9">'[1]Point Tables'!$X$3</definedName>
    <definedName name="JuniorCutoff" localSheetId="10">'[1]Point Tables'!$X$3</definedName>
    <definedName name="JuniorCutoff" localSheetId="11">'[1]Point Tables'!$X$3</definedName>
    <definedName name="JuniorCutoff">'[1]Point Tables'!$Y$3</definedName>
    <definedName name="PointTable" localSheetId="12">'[1]Point Tables'!$A$4:$T$262</definedName>
    <definedName name="PointTable" localSheetId="13">'[1]Point Tables'!$A$4:$T$262</definedName>
    <definedName name="PointTable" localSheetId="14">'[1]Point Tables'!$A$4:$T$262</definedName>
    <definedName name="PointTable" localSheetId="15">'[1]Point Tables'!$A$4:$T$262</definedName>
    <definedName name="PointTable" localSheetId="16">'[1]Point Tables'!$A$4:$T$262</definedName>
    <definedName name="PointTable" localSheetId="17">'[1]Point Tables'!$A$4:$T$262</definedName>
    <definedName name="PointTable" localSheetId="6">'[1]Point Tables'!$A$4:$T$262</definedName>
    <definedName name="PointTable" localSheetId="7">'[1]Point Tables'!$A$4:$T$262</definedName>
    <definedName name="PointTable" localSheetId="8">'[1]Point Tables'!$A$4:$T$262</definedName>
    <definedName name="PointTable" localSheetId="9">'[1]Point Tables'!$A$4:$T$262</definedName>
    <definedName name="PointTable" localSheetId="10">'[1]Point Tables'!$A$4:$T$262</definedName>
    <definedName name="PointTable" localSheetId="11">'[1]Point Tables'!$A$4:$T$262</definedName>
    <definedName name="PointTable">'[1]Point Tables'!$A$4:$Y$259</definedName>
    <definedName name="PointTableHeader" localSheetId="12">'[1]Point Tables'!$B$2:$T$3</definedName>
    <definedName name="PointTableHeader" localSheetId="13">'[1]Point Tables'!$B$2:$T$3</definedName>
    <definedName name="PointTableHeader" localSheetId="14">'[1]Point Tables'!$B$2:$T$3</definedName>
    <definedName name="PointTableHeader" localSheetId="15">'[1]Point Tables'!$B$2:$T$3</definedName>
    <definedName name="PointTableHeader" localSheetId="16">'[1]Point Tables'!$B$2:$T$3</definedName>
    <definedName name="PointTableHeader" localSheetId="17">'[1]Point Tables'!$B$2:$T$3</definedName>
    <definedName name="PointTableHeader" localSheetId="6">'[1]Point Tables'!$B$2:$T$3</definedName>
    <definedName name="PointTableHeader" localSheetId="7">'[1]Point Tables'!$B$2:$T$3</definedName>
    <definedName name="PointTableHeader" localSheetId="8">'[1]Point Tables'!$B$2:$T$3</definedName>
    <definedName name="PointTableHeader" localSheetId="9">'[1]Point Tables'!$B$2:$T$3</definedName>
    <definedName name="PointTableHeader" localSheetId="10">'[1]Point Tables'!$B$2:$T$3</definedName>
    <definedName name="PointTableHeader" localSheetId="11">'[1]Point Tables'!$B$2:$T$3</definedName>
    <definedName name="PointTableHeader">'[1]Point Tables'!$B$2:$Y$3</definedName>
    <definedName name="_xlnm.Print_Area" localSheetId="12">'Cadet Men''s Epée'!$A$4:$AB$5</definedName>
    <definedName name="_xlnm.Print_Area" localSheetId="13">'Cadet Men''s Foil'!$A$4:$AB$7</definedName>
    <definedName name="_xlnm.Print_Area" localSheetId="14">'Cadet Men''s Saber'!$A$4:$AB$8</definedName>
    <definedName name="_xlnm.Print_Area" localSheetId="15">'Cadet Women''s Epée'!$A$4:$AB$5</definedName>
    <definedName name="_xlnm.Print_Area" localSheetId="16">'Cadet Women''s Foil'!$A$4:$AB$10</definedName>
    <definedName name="_xlnm.Print_Area" localSheetId="17">'Cadet Women''s Saber'!$A$4:$AB$4</definedName>
    <definedName name="_xlnm.Print_Area" localSheetId="6">'Junior Men''s Epée'!$A$4:$V$12</definedName>
    <definedName name="_xlnm.Print_Area" localSheetId="7">'Junior Men''s Foil'!$A$4:$V$11</definedName>
    <definedName name="_xlnm.Print_Area" localSheetId="8">'Junior Men''s Saber'!$A$4:$V$14</definedName>
    <definedName name="_xlnm.Print_Area" localSheetId="9">'Junior Women''s Epée'!$A$4:$V$16</definedName>
    <definedName name="_xlnm.Print_Area" localSheetId="10">'Junior Women''s Foil'!$A$4:$V$15</definedName>
    <definedName name="_xlnm.Print_Area" localSheetId="11">'Junior Women''s Saber'!$A$4:$V$8</definedName>
    <definedName name="_xlnm.Print_Area" localSheetId="0">'Senior Men''s Epée'!$A$4:$O$27</definedName>
    <definedName name="_xlnm.Print_Area" localSheetId="1">'Senior Men''s Foil'!$A$4:$O$21</definedName>
    <definedName name="_xlnm.Print_Area" localSheetId="2">'Senior Men''s Saber'!$A$4:$O$16</definedName>
    <definedName name="_xlnm.Print_Area" localSheetId="3">'Senior Women''s Epée'!$A$4:$O$20</definedName>
    <definedName name="_xlnm.Print_Area" localSheetId="4">'Senior Women''s Foil'!$A$4:$O$18</definedName>
    <definedName name="_xlnm.Print_Area" localSheetId="5">'Senior Women''s Saber'!$A$4:$O$12</definedName>
    <definedName name="_xlnm.Print_Titles" localSheetId="12">'Cadet Men''s Epée'!$1:$1</definedName>
    <definedName name="_xlnm.Print_Titles" localSheetId="13">'Cadet Men''s Foil'!$1:$1</definedName>
    <definedName name="_xlnm.Print_Titles" localSheetId="14">'Cadet Men''s Saber'!$1:$1</definedName>
    <definedName name="_xlnm.Print_Titles" localSheetId="15">'Cadet Women''s Epée'!$1:$1</definedName>
    <definedName name="_xlnm.Print_Titles" localSheetId="16">'Cadet Women''s Foil'!$1:$1</definedName>
    <definedName name="_xlnm.Print_Titles" localSheetId="17">'Cadet Women''s Saber'!$1:$1</definedName>
    <definedName name="_xlnm.Print_Titles" localSheetId="6">'Junior Men''s Epée'!$1:$1</definedName>
    <definedName name="_xlnm.Print_Titles" localSheetId="7">'Junior Men''s Foil'!$1:$1</definedName>
    <definedName name="_xlnm.Print_Titles" localSheetId="8">'Junior Men''s Saber'!$1:$1</definedName>
    <definedName name="_xlnm.Print_Titles" localSheetId="9">'Junior Women''s Epée'!$1:$1</definedName>
    <definedName name="_xlnm.Print_Titles" localSheetId="10">'Junior Women''s Foil'!$1:$1</definedName>
    <definedName name="_xlnm.Print_Titles" localSheetId="11">'Junior Women''s Saber'!$1:$1</definedName>
    <definedName name="_xlnm.Print_Titles" localSheetId="0">'Senior Men''s Epée'!$1:$1</definedName>
    <definedName name="_xlnm.Print_Titles" localSheetId="1">'Senior Men''s Foil'!$1:$1</definedName>
    <definedName name="_xlnm.Print_Titles" localSheetId="2">'Senior Men''s Saber'!$1:$1</definedName>
    <definedName name="_xlnm.Print_Titles" localSheetId="3">'Senior Women''s Epée'!$1:$1</definedName>
    <definedName name="_xlnm.Print_Titles" localSheetId="4">'Senior Women''s Foil'!$1:$1</definedName>
    <definedName name="_xlnm.Print_Titles" localSheetId="5">'Senior Women''s Saber'!$1:$1</definedName>
    <definedName name="WUGStartCutoff">'[1]Point Tables'!$Y$12</definedName>
    <definedName name="WUGStopCutoff">'[1]Point Tables'!$Y$13</definedName>
    <definedName name="YouthCutoff">'[1]Point Tables'!$W$5</definedName>
  </definedNames>
  <calcPr fullCalcOnLoad="1"/>
</workbook>
</file>

<file path=xl/sharedStrings.xml><?xml version="1.0" encoding="utf-8"?>
<sst xmlns="http://schemas.openxmlformats.org/spreadsheetml/2006/main" count="796" uniqueCount="154">
  <si>
    <t>NAME</t>
  </si>
  <si>
    <t>TOTAL</t>
  </si>
  <si>
    <t>GRP II</t>
  </si>
  <si>
    <t>Other Group I Points</t>
  </si>
  <si>
    <t>np</t>
  </si>
  <si>
    <t>CAN</t>
  </si>
  <si>
    <t>CNTY</t>
  </si>
  <si>
    <t>St-Hilaire, Charles</t>
  </si>
  <si>
    <t>Bakos, Tarsch</t>
  </si>
  <si>
    <t>Habib, Farooq</t>
  </si>
  <si>
    <t>McGuire, Joshua</t>
  </si>
  <si>
    <t>Perritt, Simeon</t>
  </si>
  <si>
    <t>Allen, Nicolas</t>
  </si>
  <si>
    <t>Boldt, Troy</t>
  </si>
  <si>
    <t>Hassoun, Marc-Olivier</t>
  </si>
  <si>
    <t>Boulos, Michel</t>
  </si>
  <si>
    <t>LaPointe, Frederick</t>
  </si>
  <si>
    <t>Leprohon, Julie</t>
  </si>
  <si>
    <t>Pelletier, Marie-Eve</t>
  </si>
  <si>
    <t>Dunnette, Catherine</t>
  </si>
  <si>
    <t>BUL</t>
  </si>
  <si>
    <t>Surdu, Lavinia</t>
  </si>
  <si>
    <t>Sassine, Sandra</t>
  </si>
  <si>
    <t>Roytblat, Alexander</t>
  </si>
  <si>
    <t>ISR</t>
  </si>
  <si>
    <t>Bernard, Yann</t>
  </si>
  <si>
    <t>Levit, Doron</t>
  </si>
  <si>
    <t>O'Malley, Darragh</t>
  </si>
  <si>
    <t>Bertrand, Nicolas</t>
  </si>
  <si>
    <t>Chartrand, Patrice</t>
  </si>
  <si>
    <t>Piette, Eric</t>
  </si>
  <si>
    <t>McConkey, Marina</t>
  </si>
  <si>
    <t>Thompson, Sarah</t>
  </si>
  <si>
    <t>Luan, Jujie</t>
  </si>
  <si>
    <t>Groes, Fane</t>
  </si>
  <si>
    <t>Saschenbrecker, Wendy</t>
  </si>
  <si>
    <t>Daoust, Elise</t>
  </si>
  <si>
    <t>RUS</t>
  </si>
  <si>
    <t>KYR</t>
  </si>
  <si>
    <t>Smerdin, Alexandr</t>
  </si>
  <si>
    <t>Linteau, Tomy</t>
  </si>
  <si>
    <t>HUN</t>
  </si>
  <si>
    <t>Król, Magda</t>
  </si>
  <si>
    <t>ApSimon, Megan</t>
  </si>
  <si>
    <t xml:space="preserve"> </t>
  </si>
  <si>
    <t>St-Denis, Martin</t>
  </si>
  <si>
    <t>Giroux, Virginie</t>
  </si>
  <si>
    <t>Capatina, Julia</t>
  </si>
  <si>
    <t>Dulude, Joelle</t>
  </si>
  <si>
    <t>Caplette-Charette, Audrey</t>
  </si>
  <si>
    <t>Coté, Alexis</t>
  </si>
  <si>
    <t>Seguin, Jean-Pierre</t>
  </si>
  <si>
    <t>Jacob, Monica</t>
  </si>
  <si>
    <t>Lassonde, Elise</t>
  </si>
  <si>
    <t>Boudreault, David</t>
  </si>
  <si>
    <t>Gouin, Pierre-Phi</t>
  </si>
  <si>
    <t>Lelion, Jean</t>
  </si>
  <si>
    <t>Tessier, Cedric</t>
  </si>
  <si>
    <t>Tissot, Samuel</t>
  </si>
  <si>
    <t>Laurence, Marion L.</t>
  </si>
  <si>
    <t>Anguelova-Atanassov, Anna</t>
  </si>
  <si>
    <t>Debic, Ozren</t>
  </si>
  <si>
    <t>CRO</t>
  </si>
  <si>
    <t>Gates, Darcy C</t>
  </si>
  <si>
    <t>Pelletier, Vincent</t>
  </si>
  <si>
    <t>Botez, Lavinia</t>
  </si>
  <si>
    <t>Peros, Mark S</t>
  </si>
  <si>
    <t>BLR</t>
  </si>
  <si>
    <t>Hill, Jeremy C</t>
  </si>
  <si>
    <t>Drouin-Trempe, Antoine</t>
  </si>
  <si>
    <t>Saworski, Donna L</t>
  </si>
  <si>
    <t>Washburn, Carolyn</t>
  </si>
  <si>
    <t>Foldi, Julia</t>
  </si>
  <si>
    <t>NZL</t>
  </si>
  <si>
    <t>UKR</t>
  </si>
  <si>
    <t>Alba, Andriy</t>
  </si>
  <si>
    <t>Gravel, Evans</t>
  </si>
  <si>
    <t>Paulsen, Jennifer K</t>
  </si>
  <si>
    <t>Raudkivi, Sarah Z</t>
  </si>
  <si>
    <t>Khouade, Irina</t>
  </si>
  <si>
    <t>Haravskiy, Serhiy</t>
  </si>
  <si>
    <t>Khaled, Husham</t>
  </si>
  <si>
    <t>Perritt, Elya</t>
  </si>
  <si>
    <t>Smith, Brandon D.</t>
  </si>
  <si>
    <t>Holdenried, Kristen</t>
  </si>
  <si>
    <t>Demarbre, Pierre-Oli</t>
  </si>
  <si>
    <t>VEN</t>
  </si>
  <si>
    <t>Gascon Martinez, Gabriela</t>
  </si>
  <si>
    <t>Busol, Veronica</t>
  </si>
  <si>
    <t>Baker, Laurie-Ann</t>
  </si>
  <si>
    <t>Nov 2000 JNR</t>
  </si>
  <si>
    <t>Jan 2001 JNR</t>
  </si>
  <si>
    <t>Gutkovskiy, Stanislav</t>
  </si>
  <si>
    <t>Koncz, Karolv</t>
  </si>
  <si>
    <t>Alexandra, Shklar</t>
  </si>
  <si>
    <t>Ihara, Emiko M</t>
  </si>
  <si>
    <t>Budden, Helga</t>
  </si>
  <si>
    <t>Cloutier, Julie</t>
  </si>
  <si>
    <t>Juliar, Beth G</t>
  </si>
  <si>
    <t>Sabbath, Shena</t>
  </si>
  <si>
    <t>Ducasse, Alexandre</t>
  </si>
  <si>
    <t>Comerford, Aaron J</t>
  </si>
  <si>
    <t>Rahimi, Amir</t>
  </si>
  <si>
    <t>IRN</t>
  </si>
  <si>
    <t>Hasbani, Marlene</t>
  </si>
  <si>
    <t>Laik, Laetitia</t>
  </si>
  <si>
    <t>Douville-Parent, Romain</t>
  </si>
  <si>
    <t>Sigouin, Jean-François</t>
  </si>
  <si>
    <t>FRA</t>
  </si>
  <si>
    <t>Cabouat, David</t>
  </si>
  <si>
    <t>Brecht, Kirk</t>
  </si>
  <si>
    <t>Lucas, Stephane</t>
  </si>
  <si>
    <t>Mayer, Nicolas</t>
  </si>
  <si>
    <t>Bedard, Pascal</t>
  </si>
  <si>
    <t>Aubin-Poolin, Sophie</t>
  </si>
  <si>
    <t>O'Malley, Nora</t>
  </si>
  <si>
    <t>Lupien, Katy</t>
  </si>
  <si>
    <t>Cyr, Jean-Sebas</t>
  </si>
  <si>
    <t>Hardy, Simon</t>
  </si>
  <si>
    <t>Laight, Simon J</t>
  </si>
  <si>
    <t>Niyzov, Yevgeni</t>
  </si>
  <si>
    <t>Smith, Jordan L</t>
  </si>
  <si>
    <t>Wiercioch, Adam A.</t>
  </si>
  <si>
    <t>GBR</t>
  </si>
  <si>
    <t>POL</t>
  </si>
  <si>
    <t>Charbonneau, Martine</t>
  </si>
  <si>
    <t>Voigt, Leigh</t>
  </si>
  <si>
    <t>SWE</t>
  </si>
  <si>
    <t>Campbell, Brett</t>
  </si>
  <si>
    <t>Landry, Valerie</t>
  </si>
  <si>
    <t>Winkelhorst, Elizabeth</t>
  </si>
  <si>
    <t>Mikta, Daria</t>
  </si>
  <si>
    <t>Szasz, Nora</t>
  </si>
  <si>
    <t>Panchan, Nontapat</t>
  </si>
  <si>
    <t>THA</t>
  </si>
  <si>
    <t>Nov 2000 CDT</t>
  </si>
  <si>
    <t>Jan 2001 CDT</t>
  </si>
  <si>
    <t>Landreville, Alexis</t>
  </si>
  <si>
    <t>Prefontaine, Luc J</t>
  </si>
  <si>
    <t>Wojcik, Marek</t>
  </si>
  <si>
    <t>Beaudry, Vincent</t>
  </si>
  <si>
    <t>Bouchard, Louise-Hel</t>
  </si>
  <si>
    <t>Peronne, Christelle</t>
  </si>
  <si>
    <t>Wojcik, Anna</t>
  </si>
  <si>
    <t>Apr 2001 DV1</t>
  </si>
  <si>
    <t>Jan 2001 DV1</t>
  </si>
  <si>
    <t>Dec 2000 DV1</t>
  </si>
  <si>
    <t>Sassine, Sami</t>
  </si>
  <si>
    <t>Shaker, Maged</t>
  </si>
  <si>
    <t>EGY</t>
  </si>
  <si>
    <t>Dembitz, Mark L</t>
  </si>
  <si>
    <t>F</t>
  </si>
  <si>
    <t>D</t>
  </si>
  <si>
    <t>Z1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</si>
</sst>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.000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6">
    <font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color indexed="12"/>
      <name val="Arial Narrow"/>
      <family val="2"/>
    </font>
    <font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165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164" fontId="2" fillId="0" borderId="1" xfId="0" applyNumberFormat="1" applyFont="1" applyBorder="1" applyAlignment="1">
      <alignment horizontal="centerContinuous" vertical="top"/>
    </xf>
    <xf numFmtId="164" fontId="2" fillId="0" borderId="0" xfId="0" applyNumberFormat="1" applyFont="1" applyBorder="1" applyAlignment="1">
      <alignment horizontal="centerContinuous" vertical="top"/>
    </xf>
    <xf numFmtId="164" fontId="2" fillId="0" borderId="2" xfId="0" applyNumberFormat="1" applyFont="1" applyBorder="1" applyAlignment="1">
      <alignment horizontal="centerContinuous"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Continuous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E1</v>
          </cell>
          <cell r="H2" t="str">
            <v>F</v>
          </cell>
          <cell r="I2" t="str">
            <v>G</v>
          </cell>
          <cell r="J2" t="str">
            <v>H</v>
          </cell>
          <cell r="K2" t="str">
            <v>H1</v>
          </cell>
          <cell r="L2" t="str">
            <v>I</v>
          </cell>
          <cell r="M2" t="str">
            <v>J</v>
          </cell>
          <cell r="N2" t="str">
            <v>K</v>
          </cell>
          <cell r="O2" t="str">
            <v>L</v>
          </cell>
          <cell r="P2" t="str">
            <v>M</v>
          </cell>
          <cell r="Q2" t="str">
            <v>N</v>
          </cell>
          <cell r="R2" t="str">
            <v>W1</v>
          </cell>
          <cell r="S2" t="str">
            <v>Z1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V3" t="str">
            <v>Junior</v>
          </cell>
          <cell r="W3">
            <v>1982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500</v>
          </cell>
          <cell r="H4">
            <v>600</v>
          </cell>
          <cell r="I4">
            <v>1000</v>
          </cell>
          <cell r="J4">
            <v>1000</v>
          </cell>
          <cell r="K4">
            <v>1200</v>
          </cell>
          <cell r="L4">
            <v>600</v>
          </cell>
          <cell r="M4">
            <v>400</v>
          </cell>
          <cell r="N4">
            <v>700</v>
          </cell>
          <cell r="O4">
            <v>800</v>
          </cell>
          <cell r="P4">
            <v>600</v>
          </cell>
          <cell r="Q4">
            <v>1200</v>
          </cell>
          <cell r="R4">
            <v>500</v>
          </cell>
          <cell r="S4">
            <v>1000</v>
          </cell>
          <cell r="V4" t="str">
            <v>Cadet</v>
          </cell>
          <cell r="W4">
            <v>1985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500</v>
          </cell>
          <cell r="H5">
            <v>600</v>
          </cell>
          <cell r="I5">
            <v>1000</v>
          </cell>
          <cell r="J5">
            <v>1000</v>
          </cell>
          <cell r="K5">
            <v>1200</v>
          </cell>
          <cell r="L5">
            <v>600</v>
          </cell>
          <cell r="M5">
            <v>400</v>
          </cell>
          <cell r="N5">
            <v>700</v>
          </cell>
          <cell r="O5">
            <v>800</v>
          </cell>
          <cell r="P5">
            <v>600</v>
          </cell>
          <cell r="Q5">
            <v>1200</v>
          </cell>
          <cell r="R5">
            <v>500</v>
          </cell>
          <cell r="S5">
            <v>1000</v>
          </cell>
          <cell r="V5" t="str">
            <v>Y14</v>
          </cell>
          <cell r="W5">
            <v>1987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500</v>
          </cell>
          <cell r="H6">
            <v>600</v>
          </cell>
          <cell r="I6">
            <v>1000</v>
          </cell>
          <cell r="J6">
            <v>1000</v>
          </cell>
          <cell r="K6">
            <v>1200</v>
          </cell>
          <cell r="L6">
            <v>600</v>
          </cell>
          <cell r="M6">
            <v>400</v>
          </cell>
          <cell r="N6">
            <v>700</v>
          </cell>
          <cell r="O6">
            <v>800</v>
          </cell>
          <cell r="P6">
            <v>600</v>
          </cell>
          <cell r="Q6">
            <v>1200</v>
          </cell>
          <cell r="R6">
            <v>500</v>
          </cell>
          <cell r="S6">
            <v>1000</v>
          </cell>
          <cell r="V6" t="str">
            <v>Y12</v>
          </cell>
          <cell r="W6">
            <v>1989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500</v>
          </cell>
          <cell r="H7">
            <v>600</v>
          </cell>
          <cell r="I7">
            <v>1000</v>
          </cell>
          <cell r="J7">
            <v>1000</v>
          </cell>
          <cell r="K7">
            <v>1200</v>
          </cell>
          <cell r="L7">
            <v>600</v>
          </cell>
          <cell r="M7">
            <v>400</v>
          </cell>
          <cell r="N7">
            <v>700</v>
          </cell>
          <cell r="O7">
            <v>800</v>
          </cell>
          <cell r="P7">
            <v>600</v>
          </cell>
          <cell r="Q7">
            <v>1200</v>
          </cell>
          <cell r="R7">
            <v>500</v>
          </cell>
          <cell r="S7">
            <v>1000</v>
          </cell>
          <cell r="V7" t="str">
            <v>Y10</v>
          </cell>
          <cell r="W7">
            <v>1991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460</v>
          </cell>
          <cell r="H8">
            <v>552</v>
          </cell>
          <cell r="I8">
            <v>920</v>
          </cell>
          <cell r="J8">
            <v>920</v>
          </cell>
          <cell r="K8">
            <v>1104</v>
          </cell>
          <cell r="L8">
            <v>552</v>
          </cell>
          <cell r="M8">
            <v>368</v>
          </cell>
          <cell r="N8">
            <v>644</v>
          </cell>
          <cell r="O8">
            <v>736</v>
          </cell>
          <cell r="P8">
            <v>552</v>
          </cell>
          <cell r="Q8">
            <v>1104</v>
          </cell>
          <cell r="R8">
            <v>460</v>
          </cell>
          <cell r="S8">
            <v>925</v>
          </cell>
          <cell r="V8" t="str">
            <v>V40</v>
          </cell>
          <cell r="W8">
            <v>22646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415</v>
          </cell>
          <cell r="H9">
            <v>498</v>
          </cell>
          <cell r="I9">
            <v>830</v>
          </cell>
          <cell r="J9">
            <v>830</v>
          </cell>
          <cell r="K9">
            <v>996</v>
          </cell>
          <cell r="L9">
            <v>498</v>
          </cell>
          <cell r="M9">
            <v>332</v>
          </cell>
          <cell r="N9">
            <v>581</v>
          </cell>
          <cell r="O9">
            <v>664</v>
          </cell>
          <cell r="P9">
            <v>498</v>
          </cell>
          <cell r="Q9">
            <v>996</v>
          </cell>
          <cell r="R9">
            <v>416.88</v>
          </cell>
          <cell r="S9">
            <v>840</v>
          </cell>
          <cell r="V9" t="str">
            <v>V50</v>
          </cell>
          <cell r="W9">
            <v>19207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436.67</v>
          </cell>
          <cell r="H10">
            <v>524</v>
          </cell>
          <cell r="I10">
            <v>873.33</v>
          </cell>
          <cell r="J10">
            <v>873.33</v>
          </cell>
          <cell r="K10">
            <v>1048</v>
          </cell>
          <cell r="L10">
            <v>524</v>
          </cell>
          <cell r="M10">
            <v>349.33</v>
          </cell>
          <cell r="N10">
            <v>611.33</v>
          </cell>
          <cell r="O10">
            <v>698.67</v>
          </cell>
          <cell r="P10">
            <v>524</v>
          </cell>
          <cell r="Q10">
            <v>1048</v>
          </cell>
          <cell r="R10">
            <v>439.17</v>
          </cell>
          <cell r="S10">
            <v>868.33</v>
          </cell>
          <cell r="V10" t="str">
            <v>V60</v>
          </cell>
          <cell r="W10">
            <v>15554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442.5</v>
          </cell>
          <cell r="H11">
            <v>531</v>
          </cell>
          <cell r="I11">
            <v>885</v>
          </cell>
          <cell r="J11">
            <v>885</v>
          </cell>
          <cell r="K11">
            <v>1062</v>
          </cell>
          <cell r="L11">
            <v>531</v>
          </cell>
          <cell r="M11">
            <v>354</v>
          </cell>
          <cell r="N11">
            <v>619.5</v>
          </cell>
          <cell r="O11">
            <v>708</v>
          </cell>
          <cell r="P11">
            <v>531</v>
          </cell>
          <cell r="Q11">
            <v>1062</v>
          </cell>
          <cell r="R11">
            <v>446.25</v>
          </cell>
          <cell r="S11">
            <v>882.5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425</v>
          </cell>
          <cell r="H12">
            <v>510</v>
          </cell>
          <cell r="I12">
            <v>850</v>
          </cell>
          <cell r="J12">
            <v>850</v>
          </cell>
          <cell r="K12">
            <v>1020</v>
          </cell>
          <cell r="L12">
            <v>510</v>
          </cell>
          <cell r="M12">
            <v>340</v>
          </cell>
          <cell r="N12">
            <v>595</v>
          </cell>
          <cell r="O12">
            <v>680</v>
          </cell>
          <cell r="P12">
            <v>510</v>
          </cell>
          <cell r="Q12">
            <v>1020</v>
          </cell>
          <cell r="R12">
            <v>432.5</v>
          </cell>
          <cell r="S12">
            <v>840</v>
          </cell>
          <cell r="V12" t="str">
            <v>WUG1</v>
          </cell>
          <cell r="W12">
            <v>1971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386.88</v>
          </cell>
          <cell r="H13">
            <v>464.25</v>
          </cell>
          <cell r="I13">
            <v>773.75</v>
          </cell>
          <cell r="J13">
            <v>773.75</v>
          </cell>
          <cell r="K13">
            <v>928.5</v>
          </cell>
          <cell r="L13">
            <v>464.25</v>
          </cell>
          <cell r="M13">
            <v>309.5</v>
          </cell>
          <cell r="N13">
            <v>541.63</v>
          </cell>
          <cell r="O13">
            <v>619</v>
          </cell>
          <cell r="P13">
            <v>464.25</v>
          </cell>
          <cell r="Q13">
            <v>928.5</v>
          </cell>
          <cell r="R13">
            <v>388.75</v>
          </cell>
          <cell r="S13">
            <v>792.5</v>
          </cell>
          <cell r="V13" t="str">
            <v>WUG2</v>
          </cell>
          <cell r="W13">
            <v>1981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400</v>
          </cell>
          <cell r="H14">
            <v>480</v>
          </cell>
          <cell r="I14">
            <v>800</v>
          </cell>
          <cell r="J14">
            <v>800</v>
          </cell>
          <cell r="K14">
            <v>960</v>
          </cell>
          <cell r="L14">
            <v>480</v>
          </cell>
          <cell r="M14">
            <v>320</v>
          </cell>
          <cell r="N14">
            <v>560</v>
          </cell>
          <cell r="O14">
            <v>640</v>
          </cell>
          <cell r="P14">
            <v>480</v>
          </cell>
          <cell r="Q14">
            <v>960</v>
          </cell>
          <cell r="R14">
            <v>402.5</v>
          </cell>
          <cell r="S14">
            <v>811.67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425</v>
          </cell>
          <cell r="H15">
            <v>510</v>
          </cell>
          <cell r="I15">
            <v>850</v>
          </cell>
          <cell r="J15">
            <v>850</v>
          </cell>
          <cell r="K15">
            <v>1020</v>
          </cell>
          <cell r="L15">
            <v>510</v>
          </cell>
          <cell r="M15">
            <v>340</v>
          </cell>
          <cell r="N15">
            <v>595</v>
          </cell>
          <cell r="O15">
            <v>680</v>
          </cell>
          <cell r="P15">
            <v>510</v>
          </cell>
          <cell r="Q15">
            <v>1020</v>
          </cell>
          <cell r="R15">
            <v>428.75</v>
          </cell>
          <cell r="S15">
            <v>840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425</v>
          </cell>
          <cell r="H16">
            <v>510</v>
          </cell>
          <cell r="I16">
            <v>850</v>
          </cell>
          <cell r="J16">
            <v>850</v>
          </cell>
          <cell r="K16">
            <v>1020</v>
          </cell>
          <cell r="L16">
            <v>510</v>
          </cell>
          <cell r="M16">
            <v>340</v>
          </cell>
          <cell r="N16">
            <v>595</v>
          </cell>
          <cell r="O16">
            <v>680</v>
          </cell>
          <cell r="P16">
            <v>510</v>
          </cell>
          <cell r="Q16">
            <v>1020</v>
          </cell>
          <cell r="R16">
            <v>425</v>
          </cell>
          <cell r="S16">
            <v>840</v>
          </cell>
          <cell r="V16" t="str">
            <v>Checksum: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366.88</v>
          </cell>
          <cell r="H17">
            <v>440.25</v>
          </cell>
          <cell r="I17">
            <v>733.75</v>
          </cell>
          <cell r="J17">
            <v>733.75</v>
          </cell>
          <cell r="K17">
            <v>880.5</v>
          </cell>
          <cell r="L17">
            <v>440.25</v>
          </cell>
          <cell r="M17">
            <v>293.5</v>
          </cell>
          <cell r="N17">
            <v>513.63</v>
          </cell>
          <cell r="O17">
            <v>587</v>
          </cell>
          <cell r="P17">
            <v>440.25</v>
          </cell>
          <cell r="Q17">
            <v>880.5</v>
          </cell>
          <cell r="R17">
            <v>366.88</v>
          </cell>
          <cell r="S17">
            <v>761.25</v>
          </cell>
          <cell r="V17">
            <v>771440.5099999986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374.17</v>
          </cell>
          <cell r="H18">
            <v>449</v>
          </cell>
          <cell r="I18">
            <v>748.33</v>
          </cell>
          <cell r="J18">
            <v>748.33</v>
          </cell>
          <cell r="K18">
            <v>898</v>
          </cell>
          <cell r="L18">
            <v>449</v>
          </cell>
          <cell r="M18">
            <v>299.33</v>
          </cell>
          <cell r="N18">
            <v>523.83</v>
          </cell>
          <cell r="O18">
            <v>598.67</v>
          </cell>
          <cell r="P18">
            <v>449</v>
          </cell>
          <cell r="Q18">
            <v>898</v>
          </cell>
          <cell r="R18">
            <v>374.17</v>
          </cell>
          <cell r="S18">
            <v>776.67</v>
          </cell>
          <cell r="V18">
            <v>771440.5099999986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387.5</v>
          </cell>
          <cell r="H19">
            <v>465</v>
          </cell>
          <cell r="I19">
            <v>775</v>
          </cell>
          <cell r="J19">
            <v>775</v>
          </cell>
          <cell r="K19">
            <v>930</v>
          </cell>
          <cell r="L19">
            <v>465</v>
          </cell>
          <cell r="M19">
            <v>310</v>
          </cell>
          <cell r="N19">
            <v>542.5</v>
          </cell>
          <cell r="O19">
            <v>620</v>
          </cell>
          <cell r="P19">
            <v>465</v>
          </cell>
          <cell r="Q19">
            <v>930</v>
          </cell>
          <cell r="R19">
            <v>387.5</v>
          </cell>
          <cell r="S19">
            <v>797.5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350</v>
          </cell>
          <cell r="H20">
            <v>420</v>
          </cell>
          <cell r="I20">
            <v>700</v>
          </cell>
          <cell r="J20">
            <v>700</v>
          </cell>
          <cell r="K20">
            <v>840</v>
          </cell>
          <cell r="L20">
            <v>420</v>
          </cell>
          <cell r="M20">
            <v>280</v>
          </cell>
          <cell r="N20">
            <v>490</v>
          </cell>
          <cell r="O20">
            <v>560</v>
          </cell>
          <cell r="P20">
            <v>420</v>
          </cell>
          <cell r="Q20">
            <v>840</v>
          </cell>
          <cell r="R20">
            <v>350</v>
          </cell>
          <cell r="S20">
            <v>755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346.25</v>
          </cell>
          <cell r="H21">
            <v>415.5</v>
          </cell>
          <cell r="I21">
            <v>692.5</v>
          </cell>
          <cell r="J21">
            <v>692.5</v>
          </cell>
          <cell r="K21">
            <v>831</v>
          </cell>
          <cell r="L21">
            <v>415.5</v>
          </cell>
          <cell r="M21">
            <v>277</v>
          </cell>
          <cell r="N21">
            <v>484.75</v>
          </cell>
          <cell r="O21">
            <v>554</v>
          </cell>
          <cell r="P21">
            <v>415.5</v>
          </cell>
          <cell r="Q21">
            <v>831</v>
          </cell>
          <cell r="R21">
            <v>346.25</v>
          </cell>
          <cell r="S21">
            <v>725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347.5</v>
          </cell>
          <cell r="H22">
            <v>417</v>
          </cell>
          <cell r="I22">
            <v>695</v>
          </cell>
          <cell r="J22">
            <v>695</v>
          </cell>
          <cell r="K22">
            <v>834</v>
          </cell>
          <cell r="L22">
            <v>417</v>
          </cell>
          <cell r="M22">
            <v>278</v>
          </cell>
          <cell r="N22">
            <v>486.5</v>
          </cell>
          <cell r="O22">
            <v>556</v>
          </cell>
          <cell r="P22">
            <v>417</v>
          </cell>
          <cell r="Q22">
            <v>834</v>
          </cell>
          <cell r="R22">
            <v>347.5</v>
          </cell>
          <cell r="S22">
            <v>735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348.75</v>
          </cell>
          <cell r="H23">
            <v>418.5</v>
          </cell>
          <cell r="I23">
            <v>697.5</v>
          </cell>
          <cell r="J23">
            <v>697.5</v>
          </cell>
          <cell r="K23">
            <v>837</v>
          </cell>
          <cell r="L23">
            <v>418.5</v>
          </cell>
          <cell r="M23">
            <v>279</v>
          </cell>
          <cell r="N23">
            <v>488.25</v>
          </cell>
          <cell r="O23">
            <v>558</v>
          </cell>
          <cell r="P23">
            <v>418.5</v>
          </cell>
          <cell r="Q23">
            <v>837</v>
          </cell>
          <cell r="R23">
            <v>348.75</v>
          </cell>
          <cell r="S23">
            <v>745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347.5</v>
          </cell>
          <cell r="H24">
            <v>417</v>
          </cell>
          <cell r="I24">
            <v>695</v>
          </cell>
          <cell r="J24">
            <v>695</v>
          </cell>
          <cell r="K24">
            <v>834</v>
          </cell>
          <cell r="L24">
            <v>417</v>
          </cell>
          <cell r="M24">
            <v>278</v>
          </cell>
          <cell r="N24">
            <v>486.5</v>
          </cell>
          <cell r="O24">
            <v>556</v>
          </cell>
          <cell r="P24">
            <v>417</v>
          </cell>
          <cell r="Q24">
            <v>834</v>
          </cell>
          <cell r="R24">
            <v>347.5</v>
          </cell>
          <cell r="S24">
            <v>735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325.63</v>
          </cell>
          <cell r="H25">
            <v>390.75</v>
          </cell>
          <cell r="I25">
            <v>651.25</v>
          </cell>
          <cell r="J25">
            <v>651.25</v>
          </cell>
          <cell r="K25">
            <v>781.5</v>
          </cell>
          <cell r="L25">
            <v>390.75</v>
          </cell>
          <cell r="M25">
            <v>260.5</v>
          </cell>
          <cell r="N25">
            <v>455.88</v>
          </cell>
          <cell r="O25">
            <v>521</v>
          </cell>
          <cell r="P25">
            <v>390.75</v>
          </cell>
          <cell r="Q25">
            <v>781.5</v>
          </cell>
          <cell r="R25">
            <v>325.63</v>
          </cell>
          <cell r="S25">
            <v>691.25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345</v>
          </cell>
          <cell r="H26">
            <v>414</v>
          </cell>
          <cell r="I26">
            <v>690</v>
          </cell>
          <cell r="J26">
            <v>690</v>
          </cell>
          <cell r="K26">
            <v>828</v>
          </cell>
          <cell r="L26">
            <v>414</v>
          </cell>
          <cell r="M26">
            <v>276</v>
          </cell>
          <cell r="N26">
            <v>483</v>
          </cell>
          <cell r="O26">
            <v>552</v>
          </cell>
          <cell r="P26">
            <v>414</v>
          </cell>
          <cell r="Q26">
            <v>828</v>
          </cell>
          <cell r="R26">
            <v>345</v>
          </cell>
          <cell r="S26">
            <v>715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346.25</v>
          </cell>
          <cell r="H27">
            <v>415.5</v>
          </cell>
          <cell r="I27">
            <v>692.5</v>
          </cell>
          <cell r="J27">
            <v>692.5</v>
          </cell>
          <cell r="K27">
            <v>831</v>
          </cell>
          <cell r="L27">
            <v>415.5</v>
          </cell>
          <cell r="M27">
            <v>277</v>
          </cell>
          <cell r="N27">
            <v>484.75</v>
          </cell>
          <cell r="O27">
            <v>554</v>
          </cell>
          <cell r="P27">
            <v>415.5</v>
          </cell>
          <cell r="Q27">
            <v>831</v>
          </cell>
          <cell r="R27">
            <v>346.25</v>
          </cell>
          <cell r="S27">
            <v>725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345</v>
          </cell>
          <cell r="H28">
            <v>414</v>
          </cell>
          <cell r="I28">
            <v>690</v>
          </cell>
          <cell r="J28">
            <v>690</v>
          </cell>
          <cell r="K28">
            <v>828</v>
          </cell>
          <cell r="L28">
            <v>414</v>
          </cell>
          <cell r="M28">
            <v>276</v>
          </cell>
          <cell r="N28">
            <v>483</v>
          </cell>
          <cell r="O28">
            <v>552</v>
          </cell>
          <cell r="P28">
            <v>414</v>
          </cell>
          <cell r="Q28">
            <v>828</v>
          </cell>
          <cell r="R28">
            <v>345</v>
          </cell>
          <cell r="S28">
            <v>715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244.25</v>
          </cell>
          <cell r="F29">
            <v>366.38</v>
          </cell>
          <cell r="G29">
            <v>305.31</v>
          </cell>
          <cell r="H29">
            <v>366.5</v>
          </cell>
          <cell r="I29">
            <v>610</v>
          </cell>
          <cell r="J29">
            <v>610.75</v>
          </cell>
          <cell r="K29">
            <v>732</v>
          </cell>
          <cell r="L29">
            <v>366</v>
          </cell>
          <cell r="M29">
            <v>244</v>
          </cell>
          <cell r="N29">
            <v>427</v>
          </cell>
          <cell r="O29">
            <v>488</v>
          </cell>
          <cell r="P29">
            <v>366</v>
          </cell>
          <cell r="Q29">
            <v>732</v>
          </cell>
          <cell r="R29">
            <v>305</v>
          </cell>
          <cell r="S29">
            <v>658.75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318.33</v>
          </cell>
          <cell r="H30">
            <v>382</v>
          </cell>
          <cell r="I30">
            <v>636.67</v>
          </cell>
          <cell r="J30">
            <v>636.67</v>
          </cell>
          <cell r="K30">
            <v>764</v>
          </cell>
          <cell r="L30">
            <v>382</v>
          </cell>
          <cell r="M30">
            <v>254.67</v>
          </cell>
          <cell r="N30">
            <v>445.67</v>
          </cell>
          <cell r="O30">
            <v>509.33</v>
          </cell>
          <cell r="P30">
            <v>382</v>
          </cell>
          <cell r="Q30">
            <v>764</v>
          </cell>
          <cell r="R30">
            <v>318.33</v>
          </cell>
          <cell r="S30">
            <v>676.67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343.75</v>
          </cell>
          <cell r="H31">
            <v>412.5</v>
          </cell>
          <cell r="I31">
            <v>687.5</v>
          </cell>
          <cell r="J31">
            <v>687.5</v>
          </cell>
          <cell r="K31">
            <v>825</v>
          </cell>
          <cell r="L31">
            <v>412.5</v>
          </cell>
          <cell r="M31">
            <v>275</v>
          </cell>
          <cell r="N31">
            <v>481.25</v>
          </cell>
          <cell r="O31">
            <v>550</v>
          </cell>
          <cell r="P31">
            <v>412.5</v>
          </cell>
          <cell r="Q31">
            <v>825</v>
          </cell>
          <cell r="R31">
            <v>343.75</v>
          </cell>
          <cell r="S31">
            <v>705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342.5</v>
          </cell>
          <cell r="H32">
            <v>411</v>
          </cell>
          <cell r="I32">
            <v>685</v>
          </cell>
          <cell r="J32">
            <v>685</v>
          </cell>
          <cell r="K32">
            <v>822</v>
          </cell>
          <cell r="L32">
            <v>411</v>
          </cell>
          <cell r="M32">
            <v>274</v>
          </cell>
          <cell r="N32">
            <v>479.5</v>
          </cell>
          <cell r="O32">
            <v>548</v>
          </cell>
          <cell r="P32">
            <v>411</v>
          </cell>
          <cell r="Q32">
            <v>822</v>
          </cell>
          <cell r="R32">
            <v>342.5</v>
          </cell>
          <cell r="S32">
            <v>695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228.25</v>
          </cell>
          <cell r="F33">
            <v>342.38</v>
          </cell>
          <cell r="G33">
            <v>285.31</v>
          </cell>
          <cell r="H33">
            <v>342.75</v>
          </cell>
          <cell r="I33">
            <v>568.75</v>
          </cell>
          <cell r="J33">
            <v>571</v>
          </cell>
          <cell r="K33">
            <v>682.5</v>
          </cell>
          <cell r="L33">
            <v>341.25</v>
          </cell>
          <cell r="M33">
            <v>227.5</v>
          </cell>
          <cell r="N33">
            <v>398.13</v>
          </cell>
          <cell r="O33">
            <v>455</v>
          </cell>
          <cell r="P33">
            <v>341.25</v>
          </cell>
          <cell r="Q33">
            <v>682.5</v>
          </cell>
          <cell r="R33">
            <v>284.38</v>
          </cell>
          <cell r="S33">
            <v>627.5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233.67</v>
          </cell>
          <cell r="F34">
            <v>350.5</v>
          </cell>
          <cell r="G34">
            <v>292.08</v>
          </cell>
          <cell r="H34">
            <v>350.67</v>
          </cell>
          <cell r="I34">
            <v>583.33</v>
          </cell>
          <cell r="J34">
            <v>584.33</v>
          </cell>
          <cell r="K34">
            <v>700</v>
          </cell>
          <cell r="L34">
            <v>350</v>
          </cell>
          <cell r="M34">
            <v>233.33</v>
          </cell>
          <cell r="N34">
            <v>408.33</v>
          </cell>
          <cell r="O34">
            <v>466.67</v>
          </cell>
          <cell r="P34">
            <v>350</v>
          </cell>
          <cell r="Q34">
            <v>700</v>
          </cell>
          <cell r="R34">
            <v>291.67</v>
          </cell>
          <cell r="S34">
            <v>640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305</v>
          </cell>
          <cell r="H35">
            <v>366</v>
          </cell>
          <cell r="I35">
            <v>610</v>
          </cell>
          <cell r="J35">
            <v>610</v>
          </cell>
          <cell r="K35">
            <v>732</v>
          </cell>
          <cell r="L35">
            <v>366</v>
          </cell>
          <cell r="M35">
            <v>244</v>
          </cell>
          <cell r="N35">
            <v>427</v>
          </cell>
          <cell r="O35">
            <v>488</v>
          </cell>
          <cell r="P35">
            <v>366</v>
          </cell>
          <cell r="Q35">
            <v>732</v>
          </cell>
          <cell r="R35">
            <v>305</v>
          </cell>
          <cell r="S35">
            <v>657.5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267.5</v>
          </cell>
          <cell r="H36">
            <v>321</v>
          </cell>
          <cell r="I36">
            <v>535</v>
          </cell>
          <cell r="J36">
            <v>535</v>
          </cell>
          <cell r="K36">
            <v>642</v>
          </cell>
          <cell r="L36">
            <v>321</v>
          </cell>
          <cell r="M36">
            <v>214</v>
          </cell>
          <cell r="N36">
            <v>374.5</v>
          </cell>
          <cell r="O36">
            <v>428</v>
          </cell>
          <cell r="P36">
            <v>321</v>
          </cell>
          <cell r="Q36">
            <v>642</v>
          </cell>
          <cell r="R36">
            <v>267.5</v>
          </cell>
          <cell r="S36">
            <v>620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212.5</v>
          </cell>
          <cell r="F37">
            <v>318.75</v>
          </cell>
          <cell r="G37">
            <v>265.63</v>
          </cell>
          <cell r="H37">
            <v>319.5</v>
          </cell>
          <cell r="I37">
            <v>527.5</v>
          </cell>
          <cell r="J37">
            <v>532</v>
          </cell>
          <cell r="K37">
            <v>633</v>
          </cell>
          <cell r="L37">
            <v>316.5</v>
          </cell>
          <cell r="M37">
            <v>211</v>
          </cell>
          <cell r="N37">
            <v>369.25</v>
          </cell>
          <cell r="O37">
            <v>422</v>
          </cell>
          <cell r="P37">
            <v>316.5</v>
          </cell>
          <cell r="Q37">
            <v>633</v>
          </cell>
          <cell r="R37">
            <v>263.75</v>
          </cell>
          <cell r="S37">
            <v>597.5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213</v>
          </cell>
          <cell r="F38">
            <v>319.5</v>
          </cell>
          <cell r="G38">
            <v>266.25</v>
          </cell>
          <cell r="H38">
            <v>320</v>
          </cell>
          <cell r="I38">
            <v>530</v>
          </cell>
          <cell r="J38">
            <v>533</v>
          </cell>
          <cell r="K38">
            <v>636</v>
          </cell>
          <cell r="L38">
            <v>318</v>
          </cell>
          <cell r="M38">
            <v>212</v>
          </cell>
          <cell r="N38">
            <v>371</v>
          </cell>
          <cell r="O38">
            <v>424</v>
          </cell>
          <cell r="P38">
            <v>318</v>
          </cell>
          <cell r="Q38">
            <v>636</v>
          </cell>
          <cell r="R38">
            <v>265</v>
          </cell>
          <cell r="S38">
            <v>605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213.5</v>
          </cell>
          <cell r="F39">
            <v>320.25</v>
          </cell>
          <cell r="G39">
            <v>266.88</v>
          </cell>
          <cell r="H39">
            <v>320.5</v>
          </cell>
          <cell r="I39">
            <v>532.5</v>
          </cell>
          <cell r="J39">
            <v>534</v>
          </cell>
          <cell r="K39">
            <v>639</v>
          </cell>
          <cell r="L39">
            <v>319.5</v>
          </cell>
          <cell r="M39">
            <v>213</v>
          </cell>
          <cell r="N39">
            <v>372.75</v>
          </cell>
          <cell r="O39">
            <v>426</v>
          </cell>
          <cell r="P39">
            <v>319.5</v>
          </cell>
          <cell r="Q39">
            <v>639</v>
          </cell>
          <cell r="R39">
            <v>266.25</v>
          </cell>
          <cell r="S39">
            <v>612.5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213</v>
          </cell>
          <cell r="F40">
            <v>319.5</v>
          </cell>
          <cell r="G40">
            <v>266.25</v>
          </cell>
          <cell r="H40">
            <v>320</v>
          </cell>
          <cell r="I40">
            <v>530</v>
          </cell>
          <cell r="J40">
            <v>533</v>
          </cell>
          <cell r="K40">
            <v>636</v>
          </cell>
          <cell r="L40">
            <v>318</v>
          </cell>
          <cell r="M40">
            <v>212</v>
          </cell>
          <cell r="N40">
            <v>371</v>
          </cell>
          <cell r="O40">
            <v>424</v>
          </cell>
          <cell r="P40">
            <v>318</v>
          </cell>
          <cell r="Q40">
            <v>636</v>
          </cell>
          <cell r="R40">
            <v>265</v>
          </cell>
          <cell r="S40">
            <v>605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209.75</v>
          </cell>
          <cell r="F41">
            <v>314.63</v>
          </cell>
          <cell r="G41">
            <v>262.19</v>
          </cell>
          <cell r="H41">
            <v>315</v>
          </cell>
          <cell r="I41">
            <v>522.5</v>
          </cell>
          <cell r="J41">
            <v>524.75</v>
          </cell>
          <cell r="K41">
            <v>627</v>
          </cell>
          <cell r="L41">
            <v>313.5</v>
          </cell>
          <cell r="M41">
            <v>209</v>
          </cell>
          <cell r="N41">
            <v>365.75</v>
          </cell>
          <cell r="O41">
            <v>418</v>
          </cell>
          <cell r="P41">
            <v>313.5</v>
          </cell>
          <cell r="Q41">
            <v>627</v>
          </cell>
          <cell r="R41">
            <v>261.25</v>
          </cell>
          <cell r="S41">
            <v>573.75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212</v>
          </cell>
          <cell r="F42">
            <v>318</v>
          </cell>
          <cell r="G42">
            <v>265</v>
          </cell>
          <cell r="H42">
            <v>319</v>
          </cell>
          <cell r="I42">
            <v>525</v>
          </cell>
          <cell r="J42">
            <v>531</v>
          </cell>
          <cell r="K42">
            <v>630</v>
          </cell>
          <cell r="L42">
            <v>315</v>
          </cell>
          <cell r="M42">
            <v>210</v>
          </cell>
          <cell r="N42">
            <v>367.5</v>
          </cell>
          <cell r="O42">
            <v>420</v>
          </cell>
          <cell r="P42">
            <v>315</v>
          </cell>
          <cell r="Q42">
            <v>630</v>
          </cell>
          <cell r="R42">
            <v>262.5</v>
          </cell>
          <cell r="S42">
            <v>590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212.5</v>
          </cell>
          <cell r="F43">
            <v>318.75</v>
          </cell>
          <cell r="G43">
            <v>265.63</v>
          </cell>
          <cell r="H43">
            <v>319.5</v>
          </cell>
          <cell r="I43">
            <v>527.5</v>
          </cell>
          <cell r="J43">
            <v>532</v>
          </cell>
          <cell r="K43">
            <v>633</v>
          </cell>
          <cell r="L43">
            <v>316.5</v>
          </cell>
          <cell r="M43">
            <v>211</v>
          </cell>
          <cell r="N43">
            <v>369.25</v>
          </cell>
          <cell r="O43">
            <v>422</v>
          </cell>
          <cell r="P43">
            <v>316.5</v>
          </cell>
          <cell r="Q43">
            <v>633</v>
          </cell>
          <cell r="R43">
            <v>263.75</v>
          </cell>
          <cell r="S43">
            <v>597.5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212</v>
          </cell>
          <cell r="F44">
            <v>318</v>
          </cell>
          <cell r="G44">
            <v>265</v>
          </cell>
          <cell r="H44">
            <v>319</v>
          </cell>
          <cell r="I44">
            <v>525</v>
          </cell>
          <cell r="J44">
            <v>531</v>
          </cell>
          <cell r="K44">
            <v>630</v>
          </cell>
          <cell r="L44">
            <v>315</v>
          </cell>
          <cell r="M44">
            <v>210</v>
          </cell>
          <cell r="N44">
            <v>367.5</v>
          </cell>
          <cell r="O44">
            <v>420</v>
          </cell>
          <cell r="P44">
            <v>315</v>
          </cell>
          <cell r="Q44">
            <v>630</v>
          </cell>
          <cell r="R44">
            <v>262.5</v>
          </cell>
          <cell r="S44">
            <v>590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258.75</v>
          </cell>
          <cell r="H45">
            <v>310.5</v>
          </cell>
          <cell r="I45">
            <v>517.5</v>
          </cell>
          <cell r="J45">
            <v>517.5</v>
          </cell>
          <cell r="K45">
            <v>621</v>
          </cell>
          <cell r="L45">
            <v>310.5</v>
          </cell>
          <cell r="M45">
            <v>207</v>
          </cell>
          <cell r="N45">
            <v>362.25</v>
          </cell>
          <cell r="O45">
            <v>414</v>
          </cell>
          <cell r="P45">
            <v>310.5</v>
          </cell>
          <cell r="Q45">
            <v>621</v>
          </cell>
          <cell r="R45">
            <v>258.75</v>
          </cell>
          <cell r="S45">
            <v>550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208.67</v>
          </cell>
          <cell r="F46">
            <v>313</v>
          </cell>
          <cell r="G46">
            <v>260.83</v>
          </cell>
          <cell r="H46">
            <v>313.33</v>
          </cell>
          <cell r="I46">
            <v>520</v>
          </cell>
          <cell r="J46">
            <v>522</v>
          </cell>
          <cell r="K46">
            <v>624</v>
          </cell>
          <cell r="L46">
            <v>312</v>
          </cell>
          <cell r="M46">
            <v>208</v>
          </cell>
          <cell r="N46">
            <v>364</v>
          </cell>
          <cell r="O46">
            <v>416</v>
          </cell>
          <cell r="P46">
            <v>312</v>
          </cell>
          <cell r="Q46">
            <v>624</v>
          </cell>
          <cell r="R46">
            <v>260</v>
          </cell>
          <cell r="S46">
            <v>563.33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211.5</v>
          </cell>
          <cell r="F47">
            <v>317.25</v>
          </cell>
          <cell r="G47">
            <v>264.38</v>
          </cell>
          <cell r="H47">
            <v>318.5</v>
          </cell>
          <cell r="I47">
            <v>522.5</v>
          </cell>
          <cell r="J47">
            <v>530</v>
          </cell>
          <cell r="K47">
            <v>627</v>
          </cell>
          <cell r="L47">
            <v>313.5</v>
          </cell>
          <cell r="M47">
            <v>209</v>
          </cell>
          <cell r="N47">
            <v>365.75</v>
          </cell>
          <cell r="O47">
            <v>418</v>
          </cell>
          <cell r="P47">
            <v>313.5</v>
          </cell>
          <cell r="Q47">
            <v>627</v>
          </cell>
          <cell r="R47">
            <v>261.25</v>
          </cell>
          <cell r="S47">
            <v>582.5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211</v>
          </cell>
          <cell r="F48">
            <v>316.5</v>
          </cell>
          <cell r="G48">
            <v>263.75</v>
          </cell>
          <cell r="H48">
            <v>318</v>
          </cell>
          <cell r="I48">
            <v>520</v>
          </cell>
          <cell r="J48">
            <v>529</v>
          </cell>
          <cell r="K48">
            <v>624</v>
          </cell>
          <cell r="L48">
            <v>312</v>
          </cell>
          <cell r="M48">
            <v>208</v>
          </cell>
          <cell r="N48">
            <v>364</v>
          </cell>
          <cell r="O48">
            <v>416</v>
          </cell>
          <cell r="P48">
            <v>312</v>
          </cell>
          <cell r="Q48">
            <v>624</v>
          </cell>
          <cell r="R48">
            <v>260</v>
          </cell>
          <cell r="S48">
            <v>575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204.25</v>
          </cell>
          <cell r="F49">
            <v>306.38</v>
          </cell>
          <cell r="G49">
            <v>255.31</v>
          </cell>
          <cell r="H49">
            <v>306</v>
          </cell>
          <cell r="I49">
            <v>512.5</v>
          </cell>
          <cell r="J49">
            <v>510.25</v>
          </cell>
          <cell r="K49">
            <v>615</v>
          </cell>
          <cell r="L49">
            <v>307.5</v>
          </cell>
          <cell r="M49">
            <v>205</v>
          </cell>
          <cell r="N49">
            <v>358.75</v>
          </cell>
          <cell r="O49">
            <v>410</v>
          </cell>
          <cell r="P49">
            <v>307.5</v>
          </cell>
          <cell r="Q49">
            <v>615</v>
          </cell>
          <cell r="R49">
            <v>256.25</v>
          </cell>
          <cell r="S49">
            <v>526.25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205.33</v>
          </cell>
          <cell r="F50">
            <v>308</v>
          </cell>
          <cell r="G50">
            <v>256.67</v>
          </cell>
          <cell r="H50">
            <v>307.67</v>
          </cell>
          <cell r="I50">
            <v>515</v>
          </cell>
          <cell r="J50">
            <v>513</v>
          </cell>
          <cell r="K50">
            <v>618</v>
          </cell>
          <cell r="L50">
            <v>309</v>
          </cell>
          <cell r="M50">
            <v>206</v>
          </cell>
          <cell r="N50">
            <v>360.5</v>
          </cell>
          <cell r="O50">
            <v>412</v>
          </cell>
          <cell r="P50">
            <v>309</v>
          </cell>
          <cell r="Q50">
            <v>618</v>
          </cell>
          <cell r="R50">
            <v>257.5</v>
          </cell>
          <cell r="S50">
            <v>536.67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258.75</v>
          </cell>
          <cell r="H51">
            <v>310.5</v>
          </cell>
          <cell r="I51">
            <v>517.5</v>
          </cell>
          <cell r="J51">
            <v>517.5</v>
          </cell>
          <cell r="K51">
            <v>621</v>
          </cell>
          <cell r="L51">
            <v>310.5</v>
          </cell>
          <cell r="M51">
            <v>207</v>
          </cell>
          <cell r="N51">
            <v>362.25</v>
          </cell>
          <cell r="O51">
            <v>414</v>
          </cell>
          <cell r="P51">
            <v>310.5</v>
          </cell>
          <cell r="Q51">
            <v>621</v>
          </cell>
          <cell r="R51">
            <v>258.75</v>
          </cell>
          <cell r="S51">
            <v>550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203</v>
          </cell>
          <cell r="F52">
            <v>304.5</v>
          </cell>
          <cell r="G52">
            <v>253.75</v>
          </cell>
          <cell r="H52">
            <v>303</v>
          </cell>
          <cell r="I52">
            <v>515</v>
          </cell>
          <cell r="J52">
            <v>506</v>
          </cell>
          <cell r="K52">
            <v>618</v>
          </cell>
          <cell r="L52">
            <v>309</v>
          </cell>
          <cell r="M52">
            <v>206</v>
          </cell>
          <cell r="N52">
            <v>360.5</v>
          </cell>
          <cell r="O52">
            <v>412</v>
          </cell>
          <cell r="P52">
            <v>309</v>
          </cell>
          <cell r="Q52">
            <v>618</v>
          </cell>
          <cell r="R52">
            <v>257.5</v>
          </cell>
          <cell r="S52">
            <v>525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201.5</v>
          </cell>
          <cell r="F53">
            <v>302.25</v>
          </cell>
          <cell r="G53">
            <v>251.88</v>
          </cell>
          <cell r="H53">
            <v>301.5</v>
          </cell>
          <cell r="I53">
            <v>507.5</v>
          </cell>
          <cell r="J53">
            <v>503</v>
          </cell>
          <cell r="K53">
            <v>609</v>
          </cell>
          <cell r="L53">
            <v>304.5</v>
          </cell>
          <cell r="M53">
            <v>203</v>
          </cell>
          <cell r="N53">
            <v>355.25</v>
          </cell>
          <cell r="O53">
            <v>406</v>
          </cell>
          <cell r="P53">
            <v>304.5</v>
          </cell>
          <cell r="Q53">
            <v>609</v>
          </cell>
          <cell r="R53">
            <v>253.75</v>
          </cell>
          <cell r="S53">
            <v>502.5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202</v>
          </cell>
          <cell r="F54">
            <v>303</v>
          </cell>
          <cell r="G54">
            <v>252.5</v>
          </cell>
          <cell r="H54">
            <v>302</v>
          </cell>
          <cell r="I54">
            <v>510</v>
          </cell>
          <cell r="J54">
            <v>504</v>
          </cell>
          <cell r="K54">
            <v>612</v>
          </cell>
          <cell r="L54">
            <v>306</v>
          </cell>
          <cell r="M54">
            <v>204</v>
          </cell>
          <cell r="N54">
            <v>357</v>
          </cell>
          <cell r="O54">
            <v>408</v>
          </cell>
          <cell r="P54">
            <v>306</v>
          </cell>
          <cell r="Q54">
            <v>612</v>
          </cell>
          <cell r="R54">
            <v>255</v>
          </cell>
          <cell r="S54">
            <v>510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202.5</v>
          </cell>
          <cell r="F55">
            <v>303.75</v>
          </cell>
          <cell r="G55">
            <v>253.13</v>
          </cell>
          <cell r="H55">
            <v>302.5</v>
          </cell>
          <cell r="I55">
            <v>512.5</v>
          </cell>
          <cell r="J55">
            <v>505</v>
          </cell>
          <cell r="K55">
            <v>615</v>
          </cell>
          <cell r="L55">
            <v>307.5</v>
          </cell>
          <cell r="M55">
            <v>205</v>
          </cell>
          <cell r="N55">
            <v>358.75</v>
          </cell>
          <cell r="O55">
            <v>410</v>
          </cell>
          <cell r="P55">
            <v>307.5</v>
          </cell>
          <cell r="Q55">
            <v>615</v>
          </cell>
          <cell r="R55">
            <v>256.25</v>
          </cell>
          <cell r="S55">
            <v>517.5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202</v>
          </cell>
          <cell r="F56">
            <v>303</v>
          </cell>
          <cell r="G56">
            <v>252.5</v>
          </cell>
          <cell r="H56">
            <v>302</v>
          </cell>
          <cell r="I56">
            <v>510</v>
          </cell>
          <cell r="J56">
            <v>504</v>
          </cell>
          <cell r="K56">
            <v>612</v>
          </cell>
          <cell r="L56">
            <v>306</v>
          </cell>
          <cell r="M56">
            <v>204</v>
          </cell>
          <cell r="N56">
            <v>357</v>
          </cell>
          <cell r="O56">
            <v>408</v>
          </cell>
          <cell r="P56">
            <v>306</v>
          </cell>
          <cell r="Q56">
            <v>612</v>
          </cell>
          <cell r="R56">
            <v>255</v>
          </cell>
          <cell r="S56">
            <v>510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185.75</v>
          </cell>
          <cell r="F57">
            <v>278.63</v>
          </cell>
          <cell r="G57">
            <v>232.19</v>
          </cell>
          <cell r="H57">
            <v>278.25</v>
          </cell>
          <cell r="I57">
            <v>466.25</v>
          </cell>
          <cell r="J57">
            <v>464</v>
          </cell>
          <cell r="K57">
            <v>559.5</v>
          </cell>
          <cell r="L57">
            <v>279.75</v>
          </cell>
          <cell r="M57">
            <v>186.5</v>
          </cell>
          <cell r="N57">
            <v>326.38</v>
          </cell>
          <cell r="O57">
            <v>373</v>
          </cell>
          <cell r="P57">
            <v>279.75</v>
          </cell>
          <cell r="Q57">
            <v>559.5</v>
          </cell>
          <cell r="R57">
            <v>233.13</v>
          </cell>
          <cell r="S57">
            <v>475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201</v>
          </cell>
          <cell r="F58">
            <v>301.5</v>
          </cell>
          <cell r="G58">
            <v>251.25</v>
          </cell>
          <cell r="H58">
            <v>301</v>
          </cell>
          <cell r="I58">
            <v>505</v>
          </cell>
          <cell r="J58">
            <v>502</v>
          </cell>
          <cell r="K58">
            <v>606</v>
          </cell>
          <cell r="L58">
            <v>303</v>
          </cell>
          <cell r="M58">
            <v>202</v>
          </cell>
          <cell r="N58">
            <v>353.5</v>
          </cell>
          <cell r="O58">
            <v>404</v>
          </cell>
          <cell r="P58">
            <v>303</v>
          </cell>
          <cell r="Q58">
            <v>606</v>
          </cell>
          <cell r="R58">
            <v>252.5</v>
          </cell>
          <cell r="S58">
            <v>495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201.5</v>
          </cell>
          <cell r="F59">
            <v>302.25</v>
          </cell>
          <cell r="G59">
            <v>251.88</v>
          </cell>
          <cell r="H59">
            <v>301.5</v>
          </cell>
          <cell r="I59">
            <v>507.5</v>
          </cell>
          <cell r="J59">
            <v>503</v>
          </cell>
          <cell r="K59">
            <v>609</v>
          </cell>
          <cell r="L59">
            <v>304.5</v>
          </cell>
          <cell r="M59">
            <v>203</v>
          </cell>
          <cell r="N59">
            <v>355.25</v>
          </cell>
          <cell r="O59">
            <v>406</v>
          </cell>
          <cell r="P59">
            <v>304.5</v>
          </cell>
          <cell r="Q59">
            <v>609</v>
          </cell>
          <cell r="R59">
            <v>253.75</v>
          </cell>
          <cell r="S59">
            <v>502.5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201</v>
          </cell>
          <cell r="F60">
            <v>301.5</v>
          </cell>
          <cell r="G60">
            <v>251.25</v>
          </cell>
          <cell r="H60">
            <v>301</v>
          </cell>
          <cell r="I60">
            <v>505</v>
          </cell>
          <cell r="J60">
            <v>502</v>
          </cell>
          <cell r="K60">
            <v>606</v>
          </cell>
          <cell r="L60">
            <v>303</v>
          </cell>
          <cell r="M60">
            <v>202</v>
          </cell>
          <cell r="N60">
            <v>353.5</v>
          </cell>
          <cell r="O60">
            <v>404</v>
          </cell>
          <cell r="P60">
            <v>303</v>
          </cell>
          <cell r="Q60">
            <v>606</v>
          </cell>
          <cell r="R60">
            <v>252.5</v>
          </cell>
          <cell r="S60">
            <v>495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212.5</v>
          </cell>
          <cell r="H61">
            <v>255</v>
          </cell>
          <cell r="I61">
            <v>425</v>
          </cell>
          <cell r="J61">
            <v>425</v>
          </cell>
          <cell r="K61">
            <v>510</v>
          </cell>
          <cell r="L61">
            <v>255</v>
          </cell>
          <cell r="M61">
            <v>170</v>
          </cell>
          <cell r="N61">
            <v>297.5</v>
          </cell>
          <cell r="O61">
            <v>340</v>
          </cell>
          <cell r="P61">
            <v>255</v>
          </cell>
          <cell r="Q61">
            <v>510</v>
          </cell>
          <cell r="R61">
            <v>212.5</v>
          </cell>
          <cell r="S61">
            <v>450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180.33</v>
          </cell>
          <cell r="F62">
            <v>270.5</v>
          </cell>
          <cell r="G62">
            <v>225.42</v>
          </cell>
          <cell r="H62">
            <v>270.33</v>
          </cell>
          <cell r="I62">
            <v>451.67</v>
          </cell>
          <cell r="J62">
            <v>450.67</v>
          </cell>
          <cell r="K62">
            <v>542</v>
          </cell>
          <cell r="L62">
            <v>271</v>
          </cell>
          <cell r="M62">
            <v>180.67</v>
          </cell>
          <cell r="N62">
            <v>316.17</v>
          </cell>
          <cell r="O62">
            <v>361.33</v>
          </cell>
          <cell r="P62">
            <v>271</v>
          </cell>
          <cell r="Q62">
            <v>542</v>
          </cell>
          <cell r="R62">
            <v>225.83</v>
          </cell>
          <cell r="S62">
            <v>463.33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200.5</v>
          </cell>
          <cell r="F63">
            <v>300.75</v>
          </cell>
          <cell r="G63">
            <v>250.63</v>
          </cell>
          <cell r="H63">
            <v>300.5</v>
          </cell>
          <cell r="I63">
            <v>502.5</v>
          </cell>
          <cell r="J63">
            <v>501</v>
          </cell>
          <cell r="K63">
            <v>603</v>
          </cell>
          <cell r="L63">
            <v>301.5</v>
          </cell>
          <cell r="M63">
            <v>201</v>
          </cell>
          <cell r="N63">
            <v>351.75</v>
          </cell>
          <cell r="O63">
            <v>402</v>
          </cell>
          <cell r="P63">
            <v>301.5</v>
          </cell>
          <cell r="Q63">
            <v>603</v>
          </cell>
          <cell r="R63">
            <v>251.25</v>
          </cell>
          <cell r="S63">
            <v>487.5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250</v>
          </cell>
          <cell r="H64">
            <v>300</v>
          </cell>
          <cell r="I64">
            <v>500</v>
          </cell>
          <cell r="J64">
            <v>500</v>
          </cell>
          <cell r="K64">
            <v>600</v>
          </cell>
          <cell r="L64">
            <v>300</v>
          </cell>
          <cell r="M64">
            <v>200</v>
          </cell>
          <cell r="N64">
            <v>350</v>
          </cell>
          <cell r="O64">
            <v>400</v>
          </cell>
          <cell r="P64">
            <v>300</v>
          </cell>
          <cell r="Q64">
            <v>600</v>
          </cell>
          <cell r="R64">
            <v>250</v>
          </cell>
          <cell r="S64">
            <v>480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154.25</v>
          </cell>
          <cell r="F65">
            <v>231.38</v>
          </cell>
          <cell r="G65">
            <v>192.81</v>
          </cell>
          <cell r="H65">
            <v>231.75</v>
          </cell>
          <cell r="I65">
            <v>383.75</v>
          </cell>
          <cell r="J65">
            <v>386</v>
          </cell>
          <cell r="K65">
            <v>460.5</v>
          </cell>
          <cell r="L65">
            <v>230.25</v>
          </cell>
          <cell r="M65">
            <v>153.5</v>
          </cell>
          <cell r="N65">
            <v>268.63</v>
          </cell>
          <cell r="O65">
            <v>307</v>
          </cell>
          <cell r="P65">
            <v>230.25</v>
          </cell>
          <cell r="Q65">
            <v>460.5</v>
          </cell>
          <cell r="R65">
            <v>191.88</v>
          </cell>
          <cell r="S65">
            <v>427.5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159.67</v>
          </cell>
          <cell r="F66">
            <v>239.5</v>
          </cell>
          <cell r="G66">
            <v>199.58</v>
          </cell>
          <cell r="H66">
            <v>239.67</v>
          </cell>
          <cell r="I66">
            <v>398.33</v>
          </cell>
          <cell r="J66">
            <v>399.33</v>
          </cell>
          <cell r="K66">
            <v>478</v>
          </cell>
          <cell r="L66">
            <v>239</v>
          </cell>
          <cell r="M66">
            <v>159.33</v>
          </cell>
          <cell r="N66">
            <v>278.83</v>
          </cell>
          <cell r="O66">
            <v>318.67</v>
          </cell>
          <cell r="P66">
            <v>239</v>
          </cell>
          <cell r="Q66">
            <v>478</v>
          </cell>
          <cell r="R66">
            <v>199.17</v>
          </cell>
          <cell r="S66">
            <v>435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212.5</v>
          </cell>
          <cell r="H67">
            <v>255</v>
          </cell>
          <cell r="I67">
            <v>425</v>
          </cell>
          <cell r="J67">
            <v>425</v>
          </cell>
          <cell r="K67">
            <v>510</v>
          </cell>
          <cell r="L67">
            <v>255</v>
          </cell>
          <cell r="M67">
            <v>170</v>
          </cell>
          <cell r="N67">
            <v>297.5</v>
          </cell>
          <cell r="O67">
            <v>340</v>
          </cell>
          <cell r="P67">
            <v>255</v>
          </cell>
          <cell r="Q67">
            <v>510</v>
          </cell>
          <cell r="R67">
            <v>212.5</v>
          </cell>
          <cell r="S67">
            <v>447.5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175</v>
          </cell>
          <cell r="H68">
            <v>210</v>
          </cell>
          <cell r="I68">
            <v>350</v>
          </cell>
          <cell r="J68">
            <v>350</v>
          </cell>
          <cell r="K68">
            <v>420</v>
          </cell>
          <cell r="L68">
            <v>210</v>
          </cell>
          <cell r="M68">
            <v>140</v>
          </cell>
          <cell r="N68">
            <v>245</v>
          </cell>
          <cell r="O68">
            <v>280</v>
          </cell>
          <cell r="P68">
            <v>210</v>
          </cell>
          <cell r="Q68">
            <v>420</v>
          </cell>
          <cell r="R68">
            <v>175</v>
          </cell>
          <cell r="S68">
            <v>415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138.5</v>
          </cell>
          <cell r="F69">
            <v>207.75</v>
          </cell>
          <cell r="G69">
            <v>173.13</v>
          </cell>
          <cell r="H69">
            <v>208.5</v>
          </cell>
          <cell r="I69">
            <v>342.5</v>
          </cell>
          <cell r="J69">
            <v>347</v>
          </cell>
          <cell r="K69">
            <v>411</v>
          </cell>
          <cell r="L69">
            <v>205.5</v>
          </cell>
          <cell r="M69">
            <v>137</v>
          </cell>
          <cell r="N69">
            <v>239.75</v>
          </cell>
          <cell r="O69">
            <v>274</v>
          </cell>
          <cell r="P69">
            <v>205.5</v>
          </cell>
          <cell r="Q69">
            <v>411</v>
          </cell>
          <cell r="R69">
            <v>171.25</v>
          </cell>
          <cell r="S69">
            <v>407.5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139</v>
          </cell>
          <cell r="F70">
            <v>208.5</v>
          </cell>
          <cell r="G70">
            <v>173.75</v>
          </cell>
          <cell r="H70">
            <v>209</v>
          </cell>
          <cell r="I70">
            <v>345</v>
          </cell>
          <cell r="J70">
            <v>348</v>
          </cell>
          <cell r="K70">
            <v>414</v>
          </cell>
          <cell r="L70">
            <v>207</v>
          </cell>
          <cell r="M70">
            <v>138</v>
          </cell>
          <cell r="N70">
            <v>241.5</v>
          </cell>
          <cell r="O70">
            <v>276</v>
          </cell>
          <cell r="P70">
            <v>207</v>
          </cell>
          <cell r="Q70">
            <v>414</v>
          </cell>
          <cell r="R70">
            <v>172.5</v>
          </cell>
          <cell r="S70">
            <v>410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139.5</v>
          </cell>
          <cell r="F71">
            <v>209.25</v>
          </cell>
          <cell r="G71">
            <v>174.38</v>
          </cell>
          <cell r="H71">
            <v>209.5</v>
          </cell>
          <cell r="I71">
            <v>347.5</v>
          </cell>
          <cell r="J71">
            <v>349</v>
          </cell>
          <cell r="K71">
            <v>417</v>
          </cell>
          <cell r="L71">
            <v>208.5</v>
          </cell>
          <cell r="M71">
            <v>139</v>
          </cell>
          <cell r="N71">
            <v>243.25</v>
          </cell>
          <cell r="O71">
            <v>278</v>
          </cell>
          <cell r="P71">
            <v>208.5</v>
          </cell>
          <cell r="Q71">
            <v>417</v>
          </cell>
          <cell r="R71">
            <v>173.75</v>
          </cell>
          <cell r="S71">
            <v>412.5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139</v>
          </cell>
          <cell r="F72">
            <v>208.5</v>
          </cell>
          <cell r="G72">
            <v>173.75</v>
          </cell>
          <cell r="H72">
            <v>209</v>
          </cell>
          <cell r="I72">
            <v>345</v>
          </cell>
          <cell r="J72">
            <v>348</v>
          </cell>
          <cell r="K72">
            <v>414</v>
          </cell>
          <cell r="L72">
            <v>207</v>
          </cell>
          <cell r="M72">
            <v>138</v>
          </cell>
          <cell r="N72">
            <v>241.5</v>
          </cell>
          <cell r="O72">
            <v>276</v>
          </cell>
          <cell r="P72">
            <v>207</v>
          </cell>
          <cell r="Q72">
            <v>414</v>
          </cell>
          <cell r="R72">
            <v>172.5</v>
          </cell>
          <cell r="S72">
            <v>410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137.5</v>
          </cell>
          <cell r="F73">
            <v>206.25</v>
          </cell>
          <cell r="G73">
            <v>171.88</v>
          </cell>
          <cell r="H73">
            <v>207.5</v>
          </cell>
          <cell r="I73">
            <v>337.5</v>
          </cell>
          <cell r="J73">
            <v>345</v>
          </cell>
          <cell r="K73">
            <v>405</v>
          </cell>
          <cell r="L73">
            <v>202.5</v>
          </cell>
          <cell r="M73">
            <v>135</v>
          </cell>
          <cell r="N73">
            <v>236.25</v>
          </cell>
          <cell r="O73">
            <v>270</v>
          </cell>
          <cell r="P73">
            <v>202.5</v>
          </cell>
          <cell r="Q73">
            <v>405</v>
          </cell>
          <cell r="R73">
            <v>168.75</v>
          </cell>
          <cell r="S73">
            <v>402.5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138</v>
          </cell>
          <cell r="F74">
            <v>207</v>
          </cell>
          <cell r="G74">
            <v>172.5</v>
          </cell>
          <cell r="H74">
            <v>208</v>
          </cell>
          <cell r="I74">
            <v>340</v>
          </cell>
          <cell r="J74">
            <v>346</v>
          </cell>
          <cell r="K74">
            <v>408</v>
          </cell>
          <cell r="L74">
            <v>204</v>
          </cell>
          <cell r="M74">
            <v>136</v>
          </cell>
          <cell r="N74">
            <v>238</v>
          </cell>
          <cell r="O74">
            <v>272</v>
          </cell>
          <cell r="P74">
            <v>204</v>
          </cell>
          <cell r="Q74">
            <v>408</v>
          </cell>
          <cell r="R74">
            <v>170</v>
          </cell>
          <cell r="S74">
            <v>405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138.5</v>
          </cell>
          <cell r="F75">
            <v>207.75</v>
          </cell>
          <cell r="G75">
            <v>173.13</v>
          </cell>
          <cell r="H75">
            <v>208.5</v>
          </cell>
          <cell r="I75">
            <v>342.5</v>
          </cell>
          <cell r="J75">
            <v>347</v>
          </cell>
          <cell r="K75">
            <v>411</v>
          </cell>
          <cell r="L75">
            <v>205.5</v>
          </cell>
          <cell r="M75">
            <v>137</v>
          </cell>
          <cell r="N75">
            <v>239.75</v>
          </cell>
          <cell r="O75">
            <v>274</v>
          </cell>
          <cell r="P75">
            <v>205.5</v>
          </cell>
          <cell r="Q75">
            <v>411</v>
          </cell>
          <cell r="R75">
            <v>171.25</v>
          </cell>
          <cell r="S75">
            <v>407.5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138</v>
          </cell>
          <cell r="F76">
            <v>207</v>
          </cell>
          <cell r="G76">
            <v>172.5</v>
          </cell>
          <cell r="H76">
            <v>208</v>
          </cell>
          <cell r="I76">
            <v>340</v>
          </cell>
          <cell r="J76">
            <v>346</v>
          </cell>
          <cell r="K76">
            <v>408</v>
          </cell>
          <cell r="L76">
            <v>204</v>
          </cell>
          <cell r="M76">
            <v>136</v>
          </cell>
          <cell r="N76">
            <v>238</v>
          </cell>
          <cell r="O76">
            <v>272</v>
          </cell>
          <cell r="P76">
            <v>204</v>
          </cell>
          <cell r="Q76">
            <v>408</v>
          </cell>
          <cell r="R76">
            <v>170</v>
          </cell>
          <cell r="S76">
            <v>405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136.5</v>
          </cell>
          <cell r="F77">
            <v>204.75</v>
          </cell>
          <cell r="G77">
            <v>170.63</v>
          </cell>
          <cell r="H77">
            <v>206.5</v>
          </cell>
          <cell r="I77">
            <v>332.5</v>
          </cell>
          <cell r="J77">
            <v>343</v>
          </cell>
          <cell r="K77">
            <v>399</v>
          </cell>
          <cell r="L77">
            <v>199.5</v>
          </cell>
          <cell r="M77">
            <v>133</v>
          </cell>
          <cell r="N77">
            <v>232.75</v>
          </cell>
          <cell r="O77">
            <v>266</v>
          </cell>
          <cell r="P77">
            <v>199.5</v>
          </cell>
          <cell r="Q77">
            <v>399</v>
          </cell>
          <cell r="R77">
            <v>166.25</v>
          </cell>
          <cell r="S77">
            <v>397.5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137</v>
          </cell>
          <cell r="F78">
            <v>205.5</v>
          </cell>
          <cell r="G78">
            <v>171.25</v>
          </cell>
          <cell r="H78">
            <v>207</v>
          </cell>
          <cell r="I78">
            <v>335</v>
          </cell>
          <cell r="J78">
            <v>344</v>
          </cell>
          <cell r="K78">
            <v>402</v>
          </cell>
          <cell r="L78">
            <v>201</v>
          </cell>
          <cell r="M78">
            <v>134</v>
          </cell>
          <cell r="N78">
            <v>234.5</v>
          </cell>
          <cell r="O78">
            <v>268</v>
          </cell>
          <cell r="P78">
            <v>201</v>
          </cell>
          <cell r="Q78">
            <v>402</v>
          </cell>
          <cell r="R78">
            <v>167.5</v>
          </cell>
          <cell r="S78">
            <v>400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137.5</v>
          </cell>
          <cell r="F79">
            <v>206.25</v>
          </cell>
          <cell r="G79">
            <v>171.88</v>
          </cell>
          <cell r="H79">
            <v>207.5</v>
          </cell>
          <cell r="I79">
            <v>337.5</v>
          </cell>
          <cell r="J79">
            <v>345</v>
          </cell>
          <cell r="K79">
            <v>405</v>
          </cell>
          <cell r="L79">
            <v>202.5</v>
          </cell>
          <cell r="M79">
            <v>135</v>
          </cell>
          <cell r="N79">
            <v>236.25</v>
          </cell>
          <cell r="O79">
            <v>270</v>
          </cell>
          <cell r="P79">
            <v>202.5</v>
          </cell>
          <cell r="Q79">
            <v>405</v>
          </cell>
          <cell r="R79">
            <v>168.75</v>
          </cell>
          <cell r="S79">
            <v>402.5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137</v>
          </cell>
          <cell r="F80">
            <v>205.5</v>
          </cell>
          <cell r="G80">
            <v>171.25</v>
          </cell>
          <cell r="H80">
            <v>207</v>
          </cell>
          <cell r="I80">
            <v>335</v>
          </cell>
          <cell r="J80">
            <v>344</v>
          </cell>
          <cell r="K80">
            <v>402</v>
          </cell>
          <cell r="L80">
            <v>201</v>
          </cell>
          <cell r="M80">
            <v>134</v>
          </cell>
          <cell r="N80">
            <v>234.5</v>
          </cell>
          <cell r="O80">
            <v>268</v>
          </cell>
          <cell r="P80">
            <v>201</v>
          </cell>
          <cell r="Q80">
            <v>402</v>
          </cell>
          <cell r="R80">
            <v>167.5</v>
          </cell>
          <cell r="S80">
            <v>400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135.5</v>
          </cell>
          <cell r="F81">
            <v>203.25</v>
          </cell>
          <cell r="G81">
            <v>169.38</v>
          </cell>
          <cell r="H81">
            <v>205.5</v>
          </cell>
          <cell r="I81">
            <v>327.5</v>
          </cell>
          <cell r="J81">
            <v>341</v>
          </cell>
          <cell r="K81">
            <v>393</v>
          </cell>
          <cell r="L81">
            <v>196.5</v>
          </cell>
          <cell r="M81">
            <v>131</v>
          </cell>
          <cell r="N81">
            <v>229.25</v>
          </cell>
          <cell r="O81">
            <v>262</v>
          </cell>
          <cell r="P81">
            <v>196.5</v>
          </cell>
          <cell r="Q81">
            <v>393</v>
          </cell>
          <cell r="R81">
            <v>163.75</v>
          </cell>
          <cell r="S81">
            <v>392.5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136</v>
          </cell>
          <cell r="F82">
            <v>204</v>
          </cell>
          <cell r="G82">
            <v>170</v>
          </cell>
          <cell r="H82">
            <v>206</v>
          </cell>
          <cell r="I82">
            <v>330</v>
          </cell>
          <cell r="J82">
            <v>342</v>
          </cell>
          <cell r="K82">
            <v>396</v>
          </cell>
          <cell r="L82">
            <v>198</v>
          </cell>
          <cell r="M82">
            <v>132</v>
          </cell>
          <cell r="N82">
            <v>231</v>
          </cell>
          <cell r="O82">
            <v>264</v>
          </cell>
          <cell r="P82">
            <v>198</v>
          </cell>
          <cell r="Q82">
            <v>396</v>
          </cell>
          <cell r="R82">
            <v>165</v>
          </cell>
          <cell r="S82">
            <v>395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136.5</v>
          </cell>
          <cell r="F83">
            <v>204.75</v>
          </cell>
          <cell r="G83">
            <v>170.63</v>
          </cell>
          <cell r="H83">
            <v>206.5</v>
          </cell>
          <cell r="I83">
            <v>332.5</v>
          </cell>
          <cell r="J83">
            <v>343</v>
          </cell>
          <cell r="K83">
            <v>399</v>
          </cell>
          <cell r="L83">
            <v>199.5</v>
          </cell>
          <cell r="M83">
            <v>133</v>
          </cell>
          <cell r="N83">
            <v>232.75</v>
          </cell>
          <cell r="O83">
            <v>266</v>
          </cell>
          <cell r="P83">
            <v>199.5</v>
          </cell>
          <cell r="Q83">
            <v>399</v>
          </cell>
          <cell r="R83">
            <v>166.25</v>
          </cell>
          <cell r="S83">
            <v>397.5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136</v>
          </cell>
          <cell r="F84">
            <v>204</v>
          </cell>
          <cell r="G84">
            <v>170</v>
          </cell>
          <cell r="H84">
            <v>206</v>
          </cell>
          <cell r="I84">
            <v>330</v>
          </cell>
          <cell r="J84">
            <v>342</v>
          </cell>
          <cell r="K84">
            <v>396</v>
          </cell>
          <cell r="L84">
            <v>198</v>
          </cell>
          <cell r="M84">
            <v>132</v>
          </cell>
          <cell r="N84">
            <v>231</v>
          </cell>
          <cell r="O84">
            <v>264</v>
          </cell>
          <cell r="P84">
            <v>198</v>
          </cell>
          <cell r="Q84">
            <v>396</v>
          </cell>
          <cell r="R84">
            <v>165</v>
          </cell>
          <cell r="S84">
            <v>395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134.5</v>
          </cell>
          <cell r="F85">
            <v>201.75</v>
          </cell>
          <cell r="G85">
            <v>168.13</v>
          </cell>
          <cell r="H85">
            <v>204.5</v>
          </cell>
          <cell r="I85">
            <v>322.5</v>
          </cell>
          <cell r="J85">
            <v>339</v>
          </cell>
          <cell r="K85">
            <v>387</v>
          </cell>
          <cell r="L85">
            <v>193.5</v>
          </cell>
          <cell r="M85">
            <v>129</v>
          </cell>
          <cell r="N85">
            <v>225.75</v>
          </cell>
          <cell r="O85">
            <v>258</v>
          </cell>
          <cell r="P85">
            <v>193.5</v>
          </cell>
          <cell r="Q85">
            <v>387</v>
          </cell>
          <cell r="R85">
            <v>161.25</v>
          </cell>
          <cell r="S85">
            <v>387.5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135</v>
          </cell>
          <cell r="F86">
            <v>202.5</v>
          </cell>
          <cell r="G86">
            <v>168.75</v>
          </cell>
          <cell r="H86">
            <v>205</v>
          </cell>
          <cell r="I86">
            <v>325</v>
          </cell>
          <cell r="J86">
            <v>340</v>
          </cell>
          <cell r="K86">
            <v>390</v>
          </cell>
          <cell r="L86">
            <v>195</v>
          </cell>
          <cell r="M86">
            <v>130</v>
          </cell>
          <cell r="N86">
            <v>227.5</v>
          </cell>
          <cell r="O86">
            <v>260</v>
          </cell>
          <cell r="P86">
            <v>195</v>
          </cell>
          <cell r="Q86">
            <v>390</v>
          </cell>
          <cell r="R86">
            <v>162.5</v>
          </cell>
          <cell r="S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135.5</v>
          </cell>
          <cell r="F87">
            <v>203.25</v>
          </cell>
          <cell r="G87">
            <v>169.38</v>
          </cell>
          <cell r="H87">
            <v>205.5</v>
          </cell>
          <cell r="I87">
            <v>327.5</v>
          </cell>
          <cell r="J87">
            <v>341</v>
          </cell>
          <cell r="K87">
            <v>393</v>
          </cell>
          <cell r="L87">
            <v>196.5</v>
          </cell>
          <cell r="M87">
            <v>131</v>
          </cell>
          <cell r="N87">
            <v>229.25</v>
          </cell>
          <cell r="O87">
            <v>262</v>
          </cell>
          <cell r="P87">
            <v>196.5</v>
          </cell>
          <cell r="Q87">
            <v>393</v>
          </cell>
          <cell r="R87">
            <v>163.75</v>
          </cell>
          <cell r="S87">
            <v>392.5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135</v>
          </cell>
          <cell r="F88">
            <v>202.5</v>
          </cell>
          <cell r="G88">
            <v>168.75</v>
          </cell>
          <cell r="H88">
            <v>205</v>
          </cell>
          <cell r="I88">
            <v>325</v>
          </cell>
          <cell r="J88">
            <v>340</v>
          </cell>
          <cell r="K88">
            <v>390</v>
          </cell>
          <cell r="L88">
            <v>195</v>
          </cell>
          <cell r="M88">
            <v>130</v>
          </cell>
          <cell r="N88">
            <v>227.5</v>
          </cell>
          <cell r="O88">
            <v>260</v>
          </cell>
          <cell r="P88">
            <v>195</v>
          </cell>
          <cell r="Q88">
            <v>390</v>
          </cell>
          <cell r="R88">
            <v>162.5</v>
          </cell>
          <cell r="S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129.75</v>
          </cell>
          <cell r="F89">
            <v>194.63</v>
          </cell>
          <cell r="G89">
            <v>162.19</v>
          </cell>
          <cell r="H89">
            <v>196</v>
          </cell>
          <cell r="I89">
            <v>317.5</v>
          </cell>
          <cell r="J89">
            <v>325.75</v>
          </cell>
          <cell r="K89">
            <v>381</v>
          </cell>
          <cell r="L89">
            <v>190.5</v>
          </cell>
          <cell r="M89">
            <v>127</v>
          </cell>
          <cell r="N89">
            <v>222.25</v>
          </cell>
          <cell r="O89">
            <v>254</v>
          </cell>
          <cell r="P89">
            <v>190.5</v>
          </cell>
          <cell r="Q89">
            <v>375.5</v>
          </cell>
          <cell r="R89">
            <v>158.75</v>
          </cell>
          <cell r="S89">
            <v>367.5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134</v>
          </cell>
          <cell r="F90">
            <v>201</v>
          </cell>
          <cell r="G90">
            <v>167.5</v>
          </cell>
          <cell r="H90">
            <v>204</v>
          </cell>
          <cell r="I90">
            <v>320</v>
          </cell>
          <cell r="J90">
            <v>338</v>
          </cell>
          <cell r="K90">
            <v>384</v>
          </cell>
          <cell r="L90">
            <v>192</v>
          </cell>
          <cell r="M90">
            <v>128</v>
          </cell>
          <cell r="N90">
            <v>224</v>
          </cell>
          <cell r="O90">
            <v>256</v>
          </cell>
          <cell r="P90">
            <v>192</v>
          </cell>
          <cell r="Q90">
            <v>384</v>
          </cell>
          <cell r="R90">
            <v>160</v>
          </cell>
          <cell r="S90">
            <v>385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134.5</v>
          </cell>
          <cell r="F91">
            <v>201.75</v>
          </cell>
          <cell r="G91">
            <v>168.13</v>
          </cell>
          <cell r="H91">
            <v>204.5</v>
          </cell>
          <cell r="I91">
            <v>322.5</v>
          </cell>
          <cell r="J91">
            <v>339</v>
          </cell>
          <cell r="K91">
            <v>387</v>
          </cell>
          <cell r="L91">
            <v>193.5</v>
          </cell>
          <cell r="M91">
            <v>129</v>
          </cell>
          <cell r="N91">
            <v>225.75</v>
          </cell>
          <cell r="O91">
            <v>258</v>
          </cell>
          <cell r="P91">
            <v>193.5</v>
          </cell>
          <cell r="Q91">
            <v>387</v>
          </cell>
          <cell r="R91">
            <v>161.25</v>
          </cell>
          <cell r="S91">
            <v>387.5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134</v>
          </cell>
          <cell r="F92">
            <v>201</v>
          </cell>
          <cell r="G92">
            <v>167.5</v>
          </cell>
          <cell r="H92">
            <v>204</v>
          </cell>
          <cell r="I92">
            <v>320</v>
          </cell>
          <cell r="J92">
            <v>338</v>
          </cell>
          <cell r="K92">
            <v>384</v>
          </cell>
          <cell r="L92">
            <v>192</v>
          </cell>
          <cell r="M92">
            <v>128</v>
          </cell>
          <cell r="N92">
            <v>224</v>
          </cell>
          <cell r="O92">
            <v>256</v>
          </cell>
          <cell r="P92">
            <v>192</v>
          </cell>
          <cell r="Q92">
            <v>384</v>
          </cell>
          <cell r="R92">
            <v>160</v>
          </cell>
          <cell r="S92">
            <v>385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156.25</v>
          </cell>
          <cell r="H93">
            <v>187.5</v>
          </cell>
          <cell r="I93">
            <v>312.5</v>
          </cell>
          <cell r="J93">
            <v>312.5</v>
          </cell>
          <cell r="K93">
            <v>375</v>
          </cell>
          <cell r="L93">
            <v>187.5</v>
          </cell>
          <cell r="M93">
            <v>125</v>
          </cell>
          <cell r="N93">
            <v>218.75</v>
          </cell>
          <cell r="O93">
            <v>250</v>
          </cell>
          <cell r="P93">
            <v>187.5</v>
          </cell>
          <cell r="Q93">
            <v>364.5</v>
          </cell>
          <cell r="R93">
            <v>156.25</v>
          </cell>
          <cell r="S93">
            <v>347.5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128</v>
          </cell>
          <cell r="F94">
            <v>192</v>
          </cell>
          <cell r="G94">
            <v>160</v>
          </cell>
          <cell r="H94">
            <v>193</v>
          </cell>
          <cell r="I94">
            <v>315</v>
          </cell>
          <cell r="J94">
            <v>321</v>
          </cell>
          <cell r="K94">
            <v>378</v>
          </cell>
          <cell r="L94">
            <v>189</v>
          </cell>
          <cell r="M94">
            <v>126</v>
          </cell>
          <cell r="N94">
            <v>220.5</v>
          </cell>
          <cell r="O94">
            <v>252</v>
          </cell>
          <cell r="P94">
            <v>189</v>
          </cell>
          <cell r="Q94">
            <v>370.67</v>
          </cell>
          <cell r="R94">
            <v>157.5</v>
          </cell>
          <cell r="S94">
            <v>360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133.5</v>
          </cell>
          <cell r="F95">
            <v>200.25</v>
          </cell>
          <cell r="G95">
            <v>166.88</v>
          </cell>
          <cell r="H95">
            <v>203.5</v>
          </cell>
          <cell r="I95">
            <v>317.5</v>
          </cell>
          <cell r="J95">
            <v>337</v>
          </cell>
          <cell r="K95">
            <v>381</v>
          </cell>
          <cell r="L95">
            <v>190.5</v>
          </cell>
          <cell r="M95">
            <v>127</v>
          </cell>
          <cell r="N95">
            <v>222.25</v>
          </cell>
          <cell r="O95">
            <v>254</v>
          </cell>
          <cell r="P95">
            <v>190.5</v>
          </cell>
          <cell r="Q95">
            <v>381</v>
          </cell>
          <cell r="R95">
            <v>158.75</v>
          </cell>
          <cell r="S95">
            <v>382.5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133</v>
          </cell>
          <cell r="F96">
            <v>199.5</v>
          </cell>
          <cell r="G96">
            <v>166.25</v>
          </cell>
          <cell r="H96">
            <v>203</v>
          </cell>
          <cell r="I96">
            <v>315</v>
          </cell>
          <cell r="J96">
            <v>336</v>
          </cell>
          <cell r="K96">
            <v>378</v>
          </cell>
          <cell r="L96">
            <v>189</v>
          </cell>
          <cell r="M96">
            <v>126</v>
          </cell>
          <cell r="N96">
            <v>220.5</v>
          </cell>
          <cell r="O96">
            <v>252</v>
          </cell>
          <cell r="P96">
            <v>189</v>
          </cell>
          <cell r="Q96">
            <v>378</v>
          </cell>
          <cell r="R96">
            <v>157.5</v>
          </cell>
          <cell r="S96">
            <v>380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120.25</v>
          </cell>
          <cell r="F97">
            <v>180.38</v>
          </cell>
          <cell r="G97">
            <v>150.31</v>
          </cell>
          <cell r="H97">
            <v>179</v>
          </cell>
          <cell r="I97">
            <v>307.5</v>
          </cell>
          <cell r="J97">
            <v>299.25</v>
          </cell>
          <cell r="K97">
            <v>369</v>
          </cell>
          <cell r="L97">
            <v>184.5</v>
          </cell>
          <cell r="M97">
            <v>123</v>
          </cell>
          <cell r="N97">
            <v>215.25</v>
          </cell>
          <cell r="O97">
            <v>246</v>
          </cell>
          <cell r="P97">
            <v>184.5</v>
          </cell>
          <cell r="Q97">
            <v>354</v>
          </cell>
          <cell r="R97">
            <v>153.75</v>
          </cell>
          <cell r="S97">
            <v>327.5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122</v>
          </cell>
          <cell r="F98">
            <v>183</v>
          </cell>
          <cell r="G98">
            <v>152.5</v>
          </cell>
          <cell r="H98">
            <v>182</v>
          </cell>
          <cell r="I98">
            <v>310</v>
          </cell>
          <cell r="J98">
            <v>304</v>
          </cell>
          <cell r="K98">
            <v>372</v>
          </cell>
          <cell r="L98">
            <v>186</v>
          </cell>
          <cell r="M98">
            <v>124</v>
          </cell>
          <cell r="N98">
            <v>217</v>
          </cell>
          <cell r="O98">
            <v>248</v>
          </cell>
          <cell r="P98">
            <v>186</v>
          </cell>
          <cell r="Q98">
            <v>358</v>
          </cell>
          <cell r="R98">
            <v>155</v>
          </cell>
          <cell r="S98">
            <v>335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156.25</v>
          </cell>
          <cell r="H99">
            <v>187.5</v>
          </cell>
          <cell r="I99">
            <v>312.5</v>
          </cell>
          <cell r="J99">
            <v>312.5</v>
          </cell>
          <cell r="K99">
            <v>375</v>
          </cell>
          <cell r="L99">
            <v>187.5</v>
          </cell>
          <cell r="M99">
            <v>125</v>
          </cell>
          <cell r="N99">
            <v>218.75</v>
          </cell>
          <cell r="O99">
            <v>250</v>
          </cell>
          <cell r="P99">
            <v>187.5</v>
          </cell>
          <cell r="Q99">
            <v>364</v>
          </cell>
          <cell r="R99">
            <v>156.25</v>
          </cell>
          <cell r="S99">
            <v>347.5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117</v>
          </cell>
          <cell r="F100">
            <v>175.5</v>
          </cell>
          <cell r="G100">
            <v>146.25</v>
          </cell>
          <cell r="H100">
            <v>172</v>
          </cell>
          <cell r="I100">
            <v>310</v>
          </cell>
          <cell r="J100">
            <v>289</v>
          </cell>
          <cell r="K100">
            <v>372</v>
          </cell>
          <cell r="L100">
            <v>186</v>
          </cell>
          <cell r="M100">
            <v>124</v>
          </cell>
          <cell r="N100">
            <v>217</v>
          </cell>
          <cell r="O100">
            <v>248</v>
          </cell>
          <cell r="P100">
            <v>186</v>
          </cell>
          <cell r="Q100">
            <v>350</v>
          </cell>
          <cell r="R100">
            <v>155</v>
          </cell>
          <cell r="S100">
            <v>315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115.5</v>
          </cell>
          <cell r="F101">
            <v>173.25</v>
          </cell>
          <cell r="G101">
            <v>144.38</v>
          </cell>
          <cell r="H101">
            <v>170.5</v>
          </cell>
          <cell r="I101">
            <v>302.5</v>
          </cell>
          <cell r="J101">
            <v>286</v>
          </cell>
          <cell r="K101">
            <v>363</v>
          </cell>
          <cell r="L101">
            <v>181.5</v>
          </cell>
          <cell r="M101">
            <v>121</v>
          </cell>
          <cell r="N101">
            <v>211.75</v>
          </cell>
          <cell r="O101">
            <v>242</v>
          </cell>
          <cell r="P101">
            <v>181.5</v>
          </cell>
          <cell r="Q101">
            <v>344</v>
          </cell>
          <cell r="R101">
            <v>151.25</v>
          </cell>
          <cell r="S101">
            <v>307.5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116</v>
          </cell>
          <cell r="F102">
            <v>174</v>
          </cell>
          <cell r="G102">
            <v>145</v>
          </cell>
          <cell r="H102">
            <v>171</v>
          </cell>
          <cell r="I102">
            <v>305</v>
          </cell>
          <cell r="J102">
            <v>287</v>
          </cell>
          <cell r="K102">
            <v>366</v>
          </cell>
          <cell r="L102">
            <v>183</v>
          </cell>
          <cell r="M102">
            <v>122</v>
          </cell>
          <cell r="N102">
            <v>213.5</v>
          </cell>
          <cell r="O102">
            <v>244</v>
          </cell>
          <cell r="P102">
            <v>183</v>
          </cell>
          <cell r="Q102">
            <v>346</v>
          </cell>
          <cell r="R102">
            <v>152.5</v>
          </cell>
          <cell r="S102">
            <v>310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116.5</v>
          </cell>
          <cell r="F103">
            <v>174.75</v>
          </cell>
          <cell r="G103">
            <v>145.63</v>
          </cell>
          <cell r="H103">
            <v>171.5</v>
          </cell>
          <cell r="I103">
            <v>307.5</v>
          </cell>
          <cell r="J103">
            <v>288</v>
          </cell>
          <cell r="K103">
            <v>369</v>
          </cell>
          <cell r="L103">
            <v>184.5</v>
          </cell>
          <cell r="M103">
            <v>123</v>
          </cell>
          <cell r="N103">
            <v>215.25</v>
          </cell>
          <cell r="O103">
            <v>246</v>
          </cell>
          <cell r="P103">
            <v>184.5</v>
          </cell>
          <cell r="Q103">
            <v>348</v>
          </cell>
          <cell r="R103">
            <v>153.75</v>
          </cell>
          <cell r="S103">
            <v>312.5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116</v>
          </cell>
          <cell r="F104">
            <v>174</v>
          </cell>
          <cell r="G104">
            <v>145</v>
          </cell>
          <cell r="H104">
            <v>171</v>
          </cell>
          <cell r="I104">
            <v>305</v>
          </cell>
          <cell r="J104">
            <v>287</v>
          </cell>
          <cell r="K104">
            <v>366</v>
          </cell>
          <cell r="L104">
            <v>183</v>
          </cell>
          <cell r="M104">
            <v>122</v>
          </cell>
          <cell r="N104">
            <v>213.5</v>
          </cell>
          <cell r="O104">
            <v>244</v>
          </cell>
          <cell r="P104">
            <v>183</v>
          </cell>
          <cell r="Q104">
            <v>346</v>
          </cell>
          <cell r="R104">
            <v>152.5</v>
          </cell>
          <cell r="S104">
            <v>310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114.5</v>
          </cell>
          <cell r="F105">
            <v>171.75</v>
          </cell>
          <cell r="G105">
            <v>143.13</v>
          </cell>
          <cell r="H105">
            <v>169.5</v>
          </cell>
          <cell r="I105">
            <v>297.5</v>
          </cell>
          <cell r="J105">
            <v>284</v>
          </cell>
          <cell r="K105">
            <v>357</v>
          </cell>
          <cell r="L105">
            <v>178.5</v>
          </cell>
          <cell r="M105">
            <v>119</v>
          </cell>
          <cell r="N105">
            <v>208.25</v>
          </cell>
          <cell r="O105">
            <v>238</v>
          </cell>
          <cell r="P105">
            <v>178.5</v>
          </cell>
          <cell r="Q105">
            <v>340</v>
          </cell>
          <cell r="R105">
            <v>148.75</v>
          </cell>
          <cell r="S105">
            <v>302.5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115</v>
          </cell>
          <cell r="F106">
            <v>172.5</v>
          </cell>
          <cell r="G106">
            <v>143.75</v>
          </cell>
          <cell r="H106">
            <v>170</v>
          </cell>
          <cell r="I106">
            <v>300</v>
          </cell>
          <cell r="J106">
            <v>285</v>
          </cell>
          <cell r="K106">
            <v>360</v>
          </cell>
          <cell r="L106">
            <v>180</v>
          </cell>
          <cell r="M106">
            <v>120</v>
          </cell>
          <cell r="N106">
            <v>210</v>
          </cell>
          <cell r="O106">
            <v>240</v>
          </cell>
          <cell r="P106">
            <v>180</v>
          </cell>
          <cell r="Q106">
            <v>342</v>
          </cell>
          <cell r="R106">
            <v>150</v>
          </cell>
          <cell r="S106">
            <v>305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115.5</v>
          </cell>
          <cell r="F107">
            <v>173.25</v>
          </cell>
          <cell r="G107">
            <v>144.38</v>
          </cell>
          <cell r="H107">
            <v>170.5</v>
          </cell>
          <cell r="I107">
            <v>302.5</v>
          </cell>
          <cell r="J107">
            <v>286</v>
          </cell>
          <cell r="K107">
            <v>363</v>
          </cell>
          <cell r="L107">
            <v>181.5</v>
          </cell>
          <cell r="M107">
            <v>121</v>
          </cell>
          <cell r="N107">
            <v>211.75</v>
          </cell>
          <cell r="O107">
            <v>242</v>
          </cell>
          <cell r="P107">
            <v>181.5</v>
          </cell>
          <cell r="Q107">
            <v>344</v>
          </cell>
          <cell r="R107">
            <v>151.25</v>
          </cell>
          <cell r="S107">
            <v>307.5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115</v>
          </cell>
          <cell r="F108">
            <v>172.5</v>
          </cell>
          <cell r="G108">
            <v>143.75</v>
          </cell>
          <cell r="H108">
            <v>170</v>
          </cell>
          <cell r="I108">
            <v>300</v>
          </cell>
          <cell r="J108">
            <v>285</v>
          </cell>
          <cell r="K108">
            <v>360</v>
          </cell>
          <cell r="L108">
            <v>180</v>
          </cell>
          <cell r="M108">
            <v>120</v>
          </cell>
          <cell r="N108">
            <v>210</v>
          </cell>
          <cell r="O108">
            <v>240</v>
          </cell>
          <cell r="P108">
            <v>180</v>
          </cell>
          <cell r="Q108">
            <v>342</v>
          </cell>
          <cell r="R108">
            <v>150</v>
          </cell>
          <cell r="S108">
            <v>305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113.5</v>
          </cell>
          <cell r="F109">
            <v>170.25</v>
          </cell>
          <cell r="G109">
            <v>141.88</v>
          </cell>
          <cell r="H109">
            <v>168.5</v>
          </cell>
          <cell r="I109">
            <v>292.5</v>
          </cell>
          <cell r="J109">
            <v>282</v>
          </cell>
          <cell r="K109">
            <v>351</v>
          </cell>
          <cell r="L109">
            <v>175.5</v>
          </cell>
          <cell r="M109">
            <v>117</v>
          </cell>
          <cell r="N109">
            <v>204.75</v>
          </cell>
          <cell r="O109">
            <v>234</v>
          </cell>
          <cell r="P109">
            <v>175.5</v>
          </cell>
          <cell r="Q109">
            <v>336</v>
          </cell>
          <cell r="R109">
            <v>146.25</v>
          </cell>
          <cell r="S109">
            <v>297.5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114</v>
          </cell>
          <cell r="F110">
            <v>171</v>
          </cell>
          <cell r="G110">
            <v>142.5</v>
          </cell>
          <cell r="H110">
            <v>169</v>
          </cell>
          <cell r="I110">
            <v>295</v>
          </cell>
          <cell r="J110">
            <v>283</v>
          </cell>
          <cell r="K110">
            <v>354</v>
          </cell>
          <cell r="L110">
            <v>177</v>
          </cell>
          <cell r="M110">
            <v>118</v>
          </cell>
          <cell r="N110">
            <v>206.5</v>
          </cell>
          <cell r="O110">
            <v>236</v>
          </cell>
          <cell r="P110">
            <v>177</v>
          </cell>
          <cell r="Q110">
            <v>338</v>
          </cell>
          <cell r="R110">
            <v>147.5</v>
          </cell>
          <cell r="S110">
            <v>300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114.5</v>
          </cell>
          <cell r="F111">
            <v>171.75</v>
          </cell>
          <cell r="G111">
            <v>143.13</v>
          </cell>
          <cell r="H111">
            <v>169.5</v>
          </cell>
          <cell r="I111">
            <v>297.5</v>
          </cell>
          <cell r="J111">
            <v>284</v>
          </cell>
          <cell r="K111">
            <v>357</v>
          </cell>
          <cell r="L111">
            <v>178.5</v>
          </cell>
          <cell r="M111">
            <v>119</v>
          </cell>
          <cell r="N111">
            <v>208.25</v>
          </cell>
          <cell r="O111">
            <v>238</v>
          </cell>
          <cell r="P111">
            <v>178.5</v>
          </cell>
          <cell r="Q111">
            <v>340</v>
          </cell>
          <cell r="R111">
            <v>148.75</v>
          </cell>
          <cell r="S111">
            <v>302.5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114</v>
          </cell>
          <cell r="F112">
            <v>171</v>
          </cell>
          <cell r="G112">
            <v>142.5</v>
          </cell>
          <cell r="H112">
            <v>169</v>
          </cell>
          <cell r="I112">
            <v>295</v>
          </cell>
          <cell r="J112">
            <v>283</v>
          </cell>
          <cell r="K112">
            <v>354</v>
          </cell>
          <cell r="L112">
            <v>177</v>
          </cell>
          <cell r="M112">
            <v>118</v>
          </cell>
          <cell r="N112">
            <v>206.5</v>
          </cell>
          <cell r="O112">
            <v>236</v>
          </cell>
          <cell r="P112">
            <v>177</v>
          </cell>
          <cell r="Q112">
            <v>338</v>
          </cell>
          <cell r="R112">
            <v>147.5</v>
          </cell>
          <cell r="S112">
            <v>300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112.5</v>
          </cell>
          <cell r="F113">
            <v>168.75</v>
          </cell>
          <cell r="G113">
            <v>140.63</v>
          </cell>
          <cell r="H113">
            <v>167.5</v>
          </cell>
          <cell r="I113">
            <v>287.5</v>
          </cell>
          <cell r="J113">
            <v>280</v>
          </cell>
          <cell r="K113">
            <v>345</v>
          </cell>
          <cell r="L113">
            <v>172.5</v>
          </cell>
          <cell r="M113">
            <v>115</v>
          </cell>
          <cell r="N113">
            <v>201.25</v>
          </cell>
          <cell r="O113">
            <v>230</v>
          </cell>
          <cell r="P113">
            <v>172.5</v>
          </cell>
          <cell r="Q113">
            <v>332</v>
          </cell>
          <cell r="R113">
            <v>143.75</v>
          </cell>
          <cell r="S113">
            <v>292.5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113</v>
          </cell>
          <cell r="F114">
            <v>169.5</v>
          </cell>
          <cell r="G114">
            <v>141.25</v>
          </cell>
          <cell r="H114">
            <v>168</v>
          </cell>
          <cell r="I114">
            <v>290</v>
          </cell>
          <cell r="J114">
            <v>281</v>
          </cell>
          <cell r="K114">
            <v>348</v>
          </cell>
          <cell r="L114">
            <v>174</v>
          </cell>
          <cell r="M114">
            <v>116</v>
          </cell>
          <cell r="N114">
            <v>203</v>
          </cell>
          <cell r="O114">
            <v>232</v>
          </cell>
          <cell r="P114">
            <v>174</v>
          </cell>
          <cell r="Q114">
            <v>334</v>
          </cell>
          <cell r="R114">
            <v>145</v>
          </cell>
          <cell r="S114">
            <v>295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113.5</v>
          </cell>
          <cell r="F115">
            <v>170.25</v>
          </cell>
          <cell r="G115">
            <v>141.88</v>
          </cell>
          <cell r="H115">
            <v>168.5</v>
          </cell>
          <cell r="I115">
            <v>292.5</v>
          </cell>
          <cell r="J115">
            <v>282</v>
          </cell>
          <cell r="K115">
            <v>351</v>
          </cell>
          <cell r="L115">
            <v>175.5</v>
          </cell>
          <cell r="M115">
            <v>117</v>
          </cell>
          <cell r="N115">
            <v>204.75</v>
          </cell>
          <cell r="O115">
            <v>234</v>
          </cell>
          <cell r="P115">
            <v>175.5</v>
          </cell>
          <cell r="Q115">
            <v>336</v>
          </cell>
          <cell r="R115">
            <v>146.25</v>
          </cell>
          <cell r="S115">
            <v>297.5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113</v>
          </cell>
          <cell r="F116">
            <v>169.5</v>
          </cell>
          <cell r="G116">
            <v>141.25</v>
          </cell>
          <cell r="H116">
            <v>168</v>
          </cell>
          <cell r="I116">
            <v>290</v>
          </cell>
          <cell r="J116">
            <v>281</v>
          </cell>
          <cell r="K116">
            <v>348</v>
          </cell>
          <cell r="L116">
            <v>174</v>
          </cell>
          <cell r="M116">
            <v>116</v>
          </cell>
          <cell r="N116">
            <v>203</v>
          </cell>
          <cell r="O116">
            <v>232</v>
          </cell>
          <cell r="P116">
            <v>174</v>
          </cell>
          <cell r="Q116">
            <v>334</v>
          </cell>
          <cell r="R116">
            <v>145</v>
          </cell>
          <cell r="S116">
            <v>295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111.5</v>
          </cell>
          <cell r="F117">
            <v>167.25</v>
          </cell>
          <cell r="G117">
            <v>139.38</v>
          </cell>
          <cell r="H117">
            <v>166.5</v>
          </cell>
          <cell r="I117">
            <v>282.5</v>
          </cell>
          <cell r="J117">
            <v>278</v>
          </cell>
          <cell r="K117">
            <v>339</v>
          </cell>
          <cell r="L117">
            <v>169.5</v>
          </cell>
          <cell r="M117">
            <v>113</v>
          </cell>
          <cell r="N117">
            <v>197.75</v>
          </cell>
          <cell r="O117">
            <v>226</v>
          </cell>
          <cell r="P117">
            <v>169.5</v>
          </cell>
          <cell r="Q117">
            <v>328</v>
          </cell>
          <cell r="R117">
            <v>141.25</v>
          </cell>
          <cell r="S117">
            <v>287.5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112</v>
          </cell>
          <cell r="F118">
            <v>168</v>
          </cell>
          <cell r="G118">
            <v>140</v>
          </cell>
          <cell r="H118">
            <v>167</v>
          </cell>
          <cell r="I118">
            <v>285</v>
          </cell>
          <cell r="J118">
            <v>279</v>
          </cell>
          <cell r="K118">
            <v>342</v>
          </cell>
          <cell r="L118">
            <v>171</v>
          </cell>
          <cell r="M118">
            <v>114</v>
          </cell>
          <cell r="N118">
            <v>199.5</v>
          </cell>
          <cell r="O118">
            <v>228</v>
          </cell>
          <cell r="P118">
            <v>171</v>
          </cell>
          <cell r="Q118">
            <v>330</v>
          </cell>
          <cell r="R118">
            <v>142.5</v>
          </cell>
          <cell r="S118">
            <v>290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112.5</v>
          </cell>
          <cell r="F119">
            <v>168.75</v>
          </cell>
          <cell r="G119">
            <v>140.63</v>
          </cell>
          <cell r="H119">
            <v>167.5</v>
          </cell>
          <cell r="I119">
            <v>287.5</v>
          </cell>
          <cell r="J119">
            <v>280</v>
          </cell>
          <cell r="K119">
            <v>345</v>
          </cell>
          <cell r="L119">
            <v>172.5</v>
          </cell>
          <cell r="M119">
            <v>115</v>
          </cell>
          <cell r="N119">
            <v>201.25</v>
          </cell>
          <cell r="O119">
            <v>230</v>
          </cell>
          <cell r="P119">
            <v>172.5</v>
          </cell>
          <cell r="Q119">
            <v>332</v>
          </cell>
          <cell r="R119">
            <v>143.75</v>
          </cell>
          <cell r="S119">
            <v>292.5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112</v>
          </cell>
          <cell r="F120">
            <v>168</v>
          </cell>
          <cell r="G120">
            <v>140</v>
          </cell>
          <cell r="H120">
            <v>167</v>
          </cell>
          <cell r="I120">
            <v>285</v>
          </cell>
          <cell r="J120">
            <v>279</v>
          </cell>
          <cell r="K120">
            <v>342</v>
          </cell>
          <cell r="L120">
            <v>171</v>
          </cell>
          <cell r="M120">
            <v>114</v>
          </cell>
          <cell r="N120">
            <v>199.5</v>
          </cell>
          <cell r="O120">
            <v>228</v>
          </cell>
          <cell r="P120">
            <v>171</v>
          </cell>
          <cell r="Q120">
            <v>330</v>
          </cell>
          <cell r="R120">
            <v>142.5</v>
          </cell>
          <cell r="S120">
            <v>290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110.75</v>
          </cell>
          <cell r="F121">
            <v>166.13</v>
          </cell>
          <cell r="G121">
            <v>138.44</v>
          </cell>
          <cell r="H121">
            <v>165.75</v>
          </cell>
          <cell r="I121">
            <v>278.75</v>
          </cell>
          <cell r="J121">
            <v>276.5</v>
          </cell>
          <cell r="K121">
            <v>334.5</v>
          </cell>
          <cell r="L121">
            <v>167.25</v>
          </cell>
          <cell r="M121">
            <v>111.5</v>
          </cell>
          <cell r="N121">
            <v>195.13</v>
          </cell>
          <cell r="O121">
            <v>223</v>
          </cell>
          <cell r="P121">
            <v>167.25</v>
          </cell>
          <cell r="Q121">
            <v>325</v>
          </cell>
          <cell r="R121">
            <v>139.38</v>
          </cell>
          <cell r="S121">
            <v>282.5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111</v>
          </cell>
          <cell r="F122">
            <v>166.5</v>
          </cell>
          <cell r="G122">
            <v>138.75</v>
          </cell>
          <cell r="H122">
            <v>166</v>
          </cell>
          <cell r="I122">
            <v>280</v>
          </cell>
          <cell r="J122">
            <v>277</v>
          </cell>
          <cell r="K122">
            <v>336</v>
          </cell>
          <cell r="L122">
            <v>168</v>
          </cell>
          <cell r="M122">
            <v>112</v>
          </cell>
          <cell r="N122">
            <v>196</v>
          </cell>
          <cell r="O122">
            <v>224</v>
          </cell>
          <cell r="P122">
            <v>168</v>
          </cell>
          <cell r="Q122">
            <v>326</v>
          </cell>
          <cell r="R122">
            <v>140</v>
          </cell>
          <cell r="S122">
            <v>285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111.5</v>
          </cell>
          <cell r="F123">
            <v>167.25</v>
          </cell>
          <cell r="G123">
            <v>139.38</v>
          </cell>
          <cell r="H123">
            <v>166.5</v>
          </cell>
          <cell r="I123">
            <v>282.5</v>
          </cell>
          <cell r="J123">
            <v>278</v>
          </cell>
          <cell r="K123">
            <v>339</v>
          </cell>
          <cell r="L123">
            <v>169.5</v>
          </cell>
          <cell r="M123">
            <v>113</v>
          </cell>
          <cell r="N123">
            <v>197.75</v>
          </cell>
          <cell r="O123">
            <v>226</v>
          </cell>
          <cell r="P123">
            <v>169.5</v>
          </cell>
          <cell r="Q123">
            <v>328</v>
          </cell>
          <cell r="R123">
            <v>141.25</v>
          </cell>
          <cell r="S123">
            <v>287.5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111</v>
          </cell>
          <cell r="F124">
            <v>166.5</v>
          </cell>
          <cell r="G124">
            <v>138.75</v>
          </cell>
          <cell r="H124">
            <v>166</v>
          </cell>
          <cell r="I124">
            <v>280</v>
          </cell>
          <cell r="J124">
            <v>277</v>
          </cell>
          <cell r="K124">
            <v>336</v>
          </cell>
          <cell r="L124">
            <v>168</v>
          </cell>
          <cell r="M124">
            <v>112</v>
          </cell>
          <cell r="N124">
            <v>196</v>
          </cell>
          <cell r="O124">
            <v>224</v>
          </cell>
          <cell r="P124">
            <v>168</v>
          </cell>
          <cell r="Q124">
            <v>326</v>
          </cell>
          <cell r="R124">
            <v>140</v>
          </cell>
          <cell r="S124">
            <v>285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110.25</v>
          </cell>
          <cell r="F125">
            <v>165.38</v>
          </cell>
          <cell r="G125">
            <v>137.81</v>
          </cell>
          <cell r="H125">
            <v>165.25</v>
          </cell>
          <cell r="I125">
            <v>276.25</v>
          </cell>
          <cell r="J125">
            <v>275.5</v>
          </cell>
          <cell r="K125">
            <v>331.5</v>
          </cell>
          <cell r="L125">
            <v>165.75</v>
          </cell>
          <cell r="M125">
            <v>110.5</v>
          </cell>
          <cell r="N125">
            <v>193.38</v>
          </cell>
          <cell r="O125">
            <v>221</v>
          </cell>
          <cell r="P125">
            <v>165.75</v>
          </cell>
          <cell r="Q125">
            <v>323</v>
          </cell>
          <cell r="R125">
            <v>138.13</v>
          </cell>
          <cell r="S125">
            <v>277.5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110.33</v>
          </cell>
          <cell r="F126">
            <v>165.5</v>
          </cell>
          <cell r="G126">
            <v>137.92</v>
          </cell>
          <cell r="H126">
            <v>165.33</v>
          </cell>
          <cell r="I126">
            <v>276.67</v>
          </cell>
          <cell r="J126">
            <v>275.67</v>
          </cell>
          <cell r="K126">
            <v>332</v>
          </cell>
          <cell r="L126">
            <v>166</v>
          </cell>
          <cell r="M126">
            <v>110.67</v>
          </cell>
          <cell r="N126">
            <v>193.67</v>
          </cell>
          <cell r="O126">
            <v>221.33</v>
          </cell>
          <cell r="P126">
            <v>166</v>
          </cell>
          <cell r="Q126">
            <v>323.33</v>
          </cell>
          <cell r="R126">
            <v>138.33</v>
          </cell>
          <cell r="S126">
            <v>280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110.5</v>
          </cell>
          <cell r="F127">
            <v>165.75</v>
          </cell>
          <cell r="G127">
            <v>138.13</v>
          </cell>
          <cell r="H127">
            <v>165.5</v>
          </cell>
          <cell r="I127">
            <v>277.5</v>
          </cell>
          <cell r="J127">
            <v>276</v>
          </cell>
          <cell r="K127">
            <v>333</v>
          </cell>
          <cell r="L127">
            <v>166.5</v>
          </cell>
          <cell r="M127">
            <v>111</v>
          </cell>
          <cell r="N127">
            <v>194.25</v>
          </cell>
          <cell r="O127">
            <v>222</v>
          </cell>
          <cell r="P127">
            <v>166.5</v>
          </cell>
          <cell r="Q127">
            <v>324</v>
          </cell>
          <cell r="R127">
            <v>138.75</v>
          </cell>
          <cell r="S127">
            <v>282.5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137.5</v>
          </cell>
          <cell r="H128">
            <v>165</v>
          </cell>
          <cell r="I128">
            <v>275</v>
          </cell>
          <cell r="J128">
            <v>275</v>
          </cell>
          <cell r="K128">
            <v>330</v>
          </cell>
          <cell r="L128">
            <v>165</v>
          </cell>
          <cell r="M128">
            <v>110</v>
          </cell>
          <cell r="N128">
            <v>192.5</v>
          </cell>
          <cell r="O128">
            <v>220</v>
          </cell>
          <cell r="P128">
            <v>165</v>
          </cell>
          <cell r="Q128">
            <v>322</v>
          </cell>
          <cell r="R128">
            <v>137.5</v>
          </cell>
          <cell r="S128">
            <v>280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137.5</v>
          </cell>
          <cell r="H129">
            <v>165</v>
          </cell>
          <cell r="I129">
            <v>275</v>
          </cell>
          <cell r="J129">
            <v>275</v>
          </cell>
          <cell r="K129">
            <v>330</v>
          </cell>
          <cell r="L129">
            <v>165</v>
          </cell>
          <cell r="M129">
            <v>110</v>
          </cell>
          <cell r="N129">
            <v>192.5</v>
          </cell>
          <cell r="O129">
            <v>220</v>
          </cell>
          <cell r="P129">
            <v>165</v>
          </cell>
          <cell r="Q129">
            <v>322</v>
          </cell>
          <cell r="R129">
            <v>137.5</v>
          </cell>
          <cell r="S129">
            <v>272.5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137.5</v>
          </cell>
          <cell r="H130">
            <v>165</v>
          </cell>
          <cell r="I130">
            <v>275</v>
          </cell>
          <cell r="J130">
            <v>275</v>
          </cell>
          <cell r="K130">
            <v>330</v>
          </cell>
          <cell r="L130">
            <v>165</v>
          </cell>
          <cell r="M130">
            <v>110</v>
          </cell>
          <cell r="N130">
            <v>192.5</v>
          </cell>
          <cell r="O130">
            <v>220</v>
          </cell>
          <cell r="P130">
            <v>165</v>
          </cell>
          <cell r="Q130">
            <v>322</v>
          </cell>
          <cell r="R130">
            <v>137.5</v>
          </cell>
          <cell r="S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137.5</v>
          </cell>
          <cell r="H131">
            <v>165</v>
          </cell>
          <cell r="I131">
            <v>275</v>
          </cell>
          <cell r="J131">
            <v>275</v>
          </cell>
          <cell r="K131">
            <v>330</v>
          </cell>
          <cell r="L131">
            <v>165</v>
          </cell>
          <cell r="M131">
            <v>110</v>
          </cell>
          <cell r="N131">
            <v>192.5</v>
          </cell>
          <cell r="O131">
            <v>220</v>
          </cell>
          <cell r="P131">
            <v>165</v>
          </cell>
          <cell r="Q131">
            <v>322</v>
          </cell>
          <cell r="R131">
            <v>137.5</v>
          </cell>
          <cell r="S131">
            <v>277.5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137.5</v>
          </cell>
          <cell r="H132">
            <v>165</v>
          </cell>
          <cell r="I132">
            <v>275</v>
          </cell>
          <cell r="J132">
            <v>275</v>
          </cell>
          <cell r="K132">
            <v>330</v>
          </cell>
          <cell r="L132">
            <v>165</v>
          </cell>
          <cell r="M132">
            <v>110</v>
          </cell>
          <cell r="N132">
            <v>192.5</v>
          </cell>
          <cell r="O132">
            <v>220</v>
          </cell>
          <cell r="P132">
            <v>165</v>
          </cell>
          <cell r="Q132">
            <v>322</v>
          </cell>
          <cell r="R132">
            <v>137.5</v>
          </cell>
          <cell r="S132">
            <v>280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100</v>
          </cell>
          <cell r="M133">
            <v>70</v>
          </cell>
          <cell r="N133">
            <v>0</v>
          </cell>
          <cell r="O133">
            <v>0</v>
          </cell>
          <cell r="P133">
            <v>0</v>
          </cell>
          <cell r="Q133">
            <v>160</v>
          </cell>
          <cell r="R133">
            <v>0</v>
          </cell>
          <cell r="S133">
            <v>275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98.5</v>
          </cell>
          <cell r="M134">
            <v>68.5</v>
          </cell>
          <cell r="N134">
            <v>0</v>
          </cell>
          <cell r="O134">
            <v>0</v>
          </cell>
          <cell r="P134">
            <v>0</v>
          </cell>
          <cell r="Q134">
            <v>154</v>
          </cell>
          <cell r="R134">
            <v>0</v>
          </cell>
          <cell r="S134">
            <v>267.5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99</v>
          </cell>
          <cell r="M135">
            <v>69</v>
          </cell>
          <cell r="N135">
            <v>0</v>
          </cell>
          <cell r="O135">
            <v>0</v>
          </cell>
          <cell r="P135">
            <v>0</v>
          </cell>
          <cell r="Q135">
            <v>156</v>
          </cell>
          <cell r="R135">
            <v>0</v>
          </cell>
          <cell r="S135">
            <v>270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99.5</v>
          </cell>
          <cell r="M136">
            <v>69.5</v>
          </cell>
          <cell r="N136">
            <v>0</v>
          </cell>
          <cell r="O136">
            <v>0</v>
          </cell>
          <cell r="P136">
            <v>0</v>
          </cell>
          <cell r="Q136">
            <v>158</v>
          </cell>
          <cell r="R136">
            <v>0</v>
          </cell>
          <cell r="S136">
            <v>272.5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99</v>
          </cell>
          <cell r="M137">
            <v>69</v>
          </cell>
          <cell r="N137">
            <v>0</v>
          </cell>
          <cell r="O137">
            <v>0</v>
          </cell>
          <cell r="P137">
            <v>0</v>
          </cell>
          <cell r="Q137">
            <v>156</v>
          </cell>
          <cell r="R137">
            <v>0</v>
          </cell>
          <cell r="S137">
            <v>270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97.5</v>
          </cell>
          <cell r="M138">
            <v>67.5</v>
          </cell>
          <cell r="N138">
            <v>0</v>
          </cell>
          <cell r="O138">
            <v>0</v>
          </cell>
          <cell r="P138">
            <v>0</v>
          </cell>
          <cell r="Q138">
            <v>150</v>
          </cell>
          <cell r="R138">
            <v>0</v>
          </cell>
          <cell r="S138">
            <v>262.5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98</v>
          </cell>
          <cell r="M139">
            <v>68</v>
          </cell>
          <cell r="N139">
            <v>0</v>
          </cell>
          <cell r="O139">
            <v>0</v>
          </cell>
          <cell r="P139">
            <v>0</v>
          </cell>
          <cell r="Q139">
            <v>152</v>
          </cell>
          <cell r="R139">
            <v>0</v>
          </cell>
          <cell r="S139">
            <v>265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98.5</v>
          </cell>
          <cell r="M140">
            <v>68.5</v>
          </cell>
          <cell r="N140">
            <v>0</v>
          </cell>
          <cell r="O140">
            <v>0</v>
          </cell>
          <cell r="P140">
            <v>0</v>
          </cell>
          <cell r="Q140">
            <v>154</v>
          </cell>
          <cell r="R140">
            <v>0</v>
          </cell>
          <cell r="S140">
            <v>267.5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98</v>
          </cell>
          <cell r="M141">
            <v>68</v>
          </cell>
          <cell r="N141">
            <v>0</v>
          </cell>
          <cell r="O141">
            <v>0</v>
          </cell>
          <cell r="P141">
            <v>0</v>
          </cell>
          <cell r="Q141">
            <v>152</v>
          </cell>
          <cell r="R141">
            <v>0</v>
          </cell>
          <cell r="S141">
            <v>265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96.5</v>
          </cell>
          <cell r="M142">
            <v>66.5</v>
          </cell>
          <cell r="N142">
            <v>0</v>
          </cell>
          <cell r="O142">
            <v>0</v>
          </cell>
          <cell r="P142">
            <v>0</v>
          </cell>
          <cell r="Q142">
            <v>146</v>
          </cell>
          <cell r="R142">
            <v>0</v>
          </cell>
          <cell r="S142">
            <v>257.5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97</v>
          </cell>
          <cell r="M143">
            <v>67</v>
          </cell>
          <cell r="N143">
            <v>0</v>
          </cell>
          <cell r="O143">
            <v>0</v>
          </cell>
          <cell r="P143">
            <v>0</v>
          </cell>
          <cell r="Q143">
            <v>148</v>
          </cell>
          <cell r="R143">
            <v>0</v>
          </cell>
          <cell r="S143">
            <v>260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97.5</v>
          </cell>
          <cell r="M144">
            <v>67.5</v>
          </cell>
          <cell r="N144">
            <v>0</v>
          </cell>
          <cell r="O144">
            <v>0</v>
          </cell>
          <cell r="P144">
            <v>0</v>
          </cell>
          <cell r="Q144">
            <v>150</v>
          </cell>
          <cell r="R144">
            <v>0</v>
          </cell>
          <cell r="S144">
            <v>262.5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97</v>
          </cell>
          <cell r="M145">
            <v>67</v>
          </cell>
          <cell r="N145">
            <v>0</v>
          </cell>
          <cell r="O145">
            <v>0</v>
          </cell>
          <cell r="P145">
            <v>0</v>
          </cell>
          <cell r="Q145">
            <v>148</v>
          </cell>
          <cell r="R145">
            <v>0</v>
          </cell>
          <cell r="S145">
            <v>260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95.5</v>
          </cell>
          <cell r="M146">
            <v>65.5</v>
          </cell>
          <cell r="N146">
            <v>0</v>
          </cell>
          <cell r="O146">
            <v>0</v>
          </cell>
          <cell r="P146">
            <v>0</v>
          </cell>
          <cell r="Q146">
            <v>142</v>
          </cell>
          <cell r="R146">
            <v>0</v>
          </cell>
          <cell r="S146">
            <v>252.5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96</v>
          </cell>
          <cell r="M147">
            <v>66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0</v>
          </cell>
          <cell r="S147">
            <v>255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96.5</v>
          </cell>
          <cell r="M148">
            <v>66.5</v>
          </cell>
          <cell r="N148">
            <v>0</v>
          </cell>
          <cell r="O148">
            <v>0</v>
          </cell>
          <cell r="P148">
            <v>0</v>
          </cell>
          <cell r="Q148">
            <v>146</v>
          </cell>
          <cell r="R148">
            <v>0</v>
          </cell>
          <cell r="S148">
            <v>257.5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96</v>
          </cell>
          <cell r="M149">
            <v>66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0</v>
          </cell>
          <cell r="S149">
            <v>255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94.5</v>
          </cell>
          <cell r="M150">
            <v>64.5</v>
          </cell>
          <cell r="N150">
            <v>0</v>
          </cell>
          <cell r="O150">
            <v>0</v>
          </cell>
          <cell r="P150">
            <v>0</v>
          </cell>
          <cell r="Q150">
            <v>138</v>
          </cell>
          <cell r="R150">
            <v>0</v>
          </cell>
          <cell r="S150">
            <v>247.5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95</v>
          </cell>
          <cell r="M151">
            <v>65</v>
          </cell>
          <cell r="N151">
            <v>0</v>
          </cell>
          <cell r="O151">
            <v>0</v>
          </cell>
          <cell r="P151">
            <v>0</v>
          </cell>
          <cell r="Q151">
            <v>140</v>
          </cell>
          <cell r="R151">
            <v>0</v>
          </cell>
          <cell r="S151">
            <v>250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95.5</v>
          </cell>
          <cell r="M152">
            <v>65.5</v>
          </cell>
          <cell r="N152">
            <v>0</v>
          </cell>
          <cell r="O152">
            <v>0</v>
          </cell>
          <cell r="P152">
            <v>0</v>
          </cell>
          <cell r="Q152">
            <v>142</v>
          </cell>
          <cell r="R152">
            <v>0</v>
          </cell>
          <cell r="S152">
            <v>252.5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95</v>
          </cell>
          <cell r="M153">
            <v>65</v>
          </cell>
          <cell r="N153">
            <v>0</v>
          </cell>
          <cell r="O153">
            <v>0</v>
          </cell>
          <cell r="P153">
            <v>0</v>
          </cell>
          <cell r="Q153">
            <v>140</v>
          </cell>
          <cell r="R153">
            <v>0</v>
          </cell>
          <cell r="S153">
            <v>250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93.5</v>
          </cell>
          <cell r="M154">
            <v>63.5</v>
          </cell>
          <cell r="N154">
            <v>0</v>
          </cell>
          <cell r="O154">
            <v>0</v>
          </cell>
          <cell r="P154">
            <v>0</v>
          </cell>
          <cell r="Q154">
            <v>134</v>
          </cell>
          <cell r="R154">
            <v>0</v>
          </cell>
          <cell r="S154">
            <v>242.5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94</v>
          </cell>
          <cell r="M155">
            <v>64</v>
          </cell>
          <cell r="N155">
            <v>0</v>
          </cell>
          <cell r="O155">
            <v>0</v>
          </cell>
          <cell r="P155">
            <v>0</v>
          </cell>
          <cell r="Q155">
            <v>136</v>
          </cell>
          <cell r="R155">
            <v>0</v>
          </cell>
          <cell r="S155">
            <v>245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94.5</v>
          </cell>
          <cell r="M156">
            <v>64.5</v>
          </cell>
          <cell r="N156">
            <v>0</v>
          </cell>
          <cell r="O156">
            <v>0</v>
          </cell>
          <cell r="P156">
            <v>0</v>
          </cell>
          <cell r="Q156">
            <v>138</v>
          </cell>
          <cell r="R156">
            <v>0</v>
          </cell>
          <cell r="S156">
            <v>247.5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94</v>
          </cell>
          <cell r="M157">
            <v>64</v>
          </cell>
          <cell r="N157">
            <v>0</v>
          </cell>
          <cell r="O157">
            <v>0</v>
          </cell>
          <cell r="P157">
            <v>0</v>
          </cell>
          <cell r="Q157">
            <v>136</v>
          </cell>
          <cell r="R157">
            <v>0</v>
          </cell>
          <cell r="S157">
            <v>245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92.5</v>
          </cell>
          <cell r="M158">
            <v>62.5</v>
          </cell>
          <cell r="N158">
            <v>0</v>
          </cell>
          <cell r="O158">
            <v>0</v>
          </cell>
          <cell r="P158">
            <v>0</v>
          </cell>
          <cell r="Q158">
            <v>130</v>
          </cell>
          <cell r="R158">
            <v>0</v>
          </cell>
          <cell r="S158">
            <v>237.5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93</v>
          </cell>
          <cell r="M159">
            <v>63</v>
          </cell>
          <cell r="N159">
            <v>0</v>
          </cell>
          <cell r="O159">
            <v>0</v>
          </cell>
          <cell r="P159">
            <v>0</v>
          </cell>
          <cell r="Q159">
            <v>132</v>
          </cell>
          <cell r="R159">
            <v>0</v>
          </cell>
          <cell r="S159">
            <v>240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93.5</v>
          </cell>
          <cell r="M160">
            <v>63.5</v>
          </cell>
          <cell r="N160">
            <v>0</v>
          </cell>
          <cell r="O160">
            <v>0</v>
          </cell>
          <cell r="P160">
            <v>0</v>
          </cell>
          <cell r="Q160">
            <v>134</v>
          </cell>
          <cell r="R160">
            <v>0</v>
          </cell>
          <cell r="S160">
            <v>242.5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93</v>
          </cell>
          <cell r="M161">
            <v>63</v>
          </cell>
          <cell r="N161">
            <v>0</v>
          </cell>
          <cell r="O161">
            <v>0</v>
          </cell>
          <cell r="P161">
            <v>0</v>
          </cell>
          <cell r="Q161">
            <v>132</v>
          </cell>
          <cell r="R161">
            <v>0</v>
          </cell>
          <cell r="S161">
            <v>240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91.5</v>
          </cell>
          <cell r="M162">
            <v>61.5</v>
          </cell>
          <cell r="N162">
            <v>0</v>
          </cell>
          <cell r="O162">
            <v>0</v>
          </cell>
          <cell r="P162">
            <v>0</v>
          </cell>
          <cell r="Q162">
            <v>126</v>
          </cell>
          <cell r="R162">
            <v>0</v>
          </cell>
          <cell r="S162">
            <v>232.5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92</v>
          </cell>
          <cell r="M163">
            <v>62</v>
          </cell>
          <cell r="N163">
            <v>0</v>
          </cell>
          <cell r="O163">
            <v>0</v>
          </cell>
          <cell r="P163">
            <v>0</v>
          </cell>
          <cell r="Q163">
            <v>128</v>
          </cell>
          <cell r="R163">
            <v>0</v>
          </cell>
          <cell r="S163">
            <v>235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92.5</v>
          </cell>
          <cell r="M164">
            <v>62.5</v>
          </cell>
          <cell r="N164">
            <v>0</v>
          </cell>
          <cell r="O164">
            <v>0</v>
          </cell>
          <cell r="P164">
            <v>0</v>
          </cell>
          <cell r="Q164">
            <v>130</v>
          </cell>
          <cell r="R164">
            <v>0</v>
          </cell>
          <cell r="S164">
            <v>237.5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92</v>
          </cell>
          <cell r="M165">
            <v>62</v>
          </cell>
          <cell r="N165">
            <v>0</v>
          </cell>
          <cell r="O165">
            <v>0</v>
          </cell>
          <cell r="P165">
            <v>0</v>
          </cell>
          <cell r="Q165">
            <v>128</v>
          </cell>
          <cell r="R165">
            <v>0</v>
          </cell>
          <cell r="S165">
            <v>235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90.5</v>
          </cell>
          <cell r="M166">
            <v>60.5</v>
          </cell>
          <cell r="N166">
            <v>0</v>
          </cell>
          <cell r="O166">
            <v>0</v>
          </cell>
          <cell r="P166">
            <v>0</v>
          </cell>
          <cell r="Q166">
            <v>122</v>
          </cell>
          <cell r="R166">
            <v>0</v>
          </cell>
          <cell r="S166">
            <v>227.5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91</v>
          </cell>
          <cell r="M167">
            <v>61</v>
          </cell>
          <cell r="N167">
            <v>0</v>
          </cell>
          <cell r="O167">
            <v>0</v>
          </cell>
          <cell r="P167">
            <v>0</v>
          </cell>
          <cell r="Q167">
            <v>124</v>
          </cell>
          <cell r="R167">
            <v>0</v>
          </cell>
          <cell r="S167">
            <v>230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91.5</v>
          </cell>
          <cell r="M168">
            <v>61.5</v>
          </cell>
          <cell r="N168">
            <v>0</v>
          </cell>
          <cell r="O168">
            <v>0</v>
          </cell>
          <cell r="P168">
            <v>0</v>
          </cell>
          <cell r="Q168">
            <v>126</v>
          </cell>
          <cell r="R168">
            <v>0</v>
          </cell>
          <cell r="S168">
            <v>232.5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91</v>
          </cell>
          <cell r="M169">
            <v>61</v>
          </cell>
          <cell r="N169">
            <v>0</v>
          </cell>
          <cell r="O169">
            <v>0</v>
          </cell>
          <cell r="P169">
            <v>0</v>
          </cell>
          <cell r="Q169">
            <v>124</v>
          </cell>
          <cell r="R169">
            <v>0</v>
          </cell>
          <cell r="S169">
            <v>230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89.5</v>
          </cell>
          <cell r="M170">
            <v>59.5</v>
          </cell>
          <cell r="N170">
            <v>0</v>
          </cell>
          <cell r="O170">
            <v>0</v>
          </cell>
          <cell r="P170">
            <v>0</v>
          </cell>
          <cell r="Q170">
            <v>118</v>
          </cell>
          <cell r="R170">
            <v>0</v>
          </cell>
          <cell r="S170">
            <v>222.5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90</v>
          </cell>
          <cell r="M171">
            <v>60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225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90.5</v>
          </cell>
          <cell r="M172">
            <v>60.5</v>
          </cell>
          <cell r="N172">
            <v>0</v>
          </cell>
          <cell r="O172">
            <v>0</v>
          </cell>
          <cell r="P172">
            <v>0</v>
          </cell>
          <cell r="Q172">
            <v>122</v>
          </cell>
          <cell r="R172">
            <v>0</v>
          </cell>
          <cell r="S172">
            <v>227.5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90</v>
          </cell>
          <cell r="M173">
            <v>60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225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88.5</v>
          </cell>
          <cell r="M174">
            <v>58.5</v>
          </cell>
          <cell r="N174">
            <v>0</v>
          </cell>
          <cell r="O174">
            <v>0</v>
          </cell>
          <cell r="P174">
            <v>0</v>
          </cell>
          <cell r="Q174">
            <v>114</v>
          </cell>
          <cell r="R174">
            <v>0</v>
          </cell>
          <cell r="S174">
            <v>217.5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89</v>
          </cell>
          <cell r="M175">
            <v>59</v>
          </cell>
          <cell r="N175">
            <v>0</v>
          </cell>
          <cell r="O175">
            <v>0</v>
          </cell>
          <cell r="P175">
            <v>0</v>
          </cell>
          <cell r="Q175">
            <v>116</v>
          </cell>
          <cell r="R175">
            <v>0</v>
          </cell>
          <cell r="S175">
            <v>220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89.5</v>
          </cell>
          <cell r="M176">
            <v>59.5</v>
          </cell>
          <cell r="N176">
            <v>0</v>
          </cell>
          <cell r="O176">
            <v>0</v>
          </cell>
          <cell r="P176">
            <v>0</v>
          </cell>
          <cell r="Q176">
            <v>118</v>
          </cell>
          <cell r="R176">
            <v>0</v>
          </cell>
          <cell r="S176">
            <v>222.5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89</v>
          </cell>
          <cell r="M177">
            <v>59</v>
          </cell>
          <cell r="N177">
            <v>0</v>
          </cell>
          <cell r="O177">
            <v>0</v>
          </cell>
          <cell r="P177">
            <v>0</v>
          </cell>
          <cell r="Q177">
            <v>116</v>
          </cell>
          <cell r="R177">
            <v>0</v>
          </cell>
          <cell r="S177">
            <v>220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87.5</v>
          </cell>
          <cell r="M178">
            <v>57.5</v>
          </cell>
          <cell r="N178">
            <v>0</v>
          </cell>
          <cell r="O178">
            <v>0</v>
          </cell>
          <cell r="P178">
            <v>0</v>
          </cell>
          <cell r="Q178">
            <v>110</v>
          </cell>
          <cell r="R178">
            <v>0</v>
          </cell>
          <cell r="S178">
            <v>212.5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88</v>
          </cell>
          <cell r="M179">
            <v>58</v>
          </cell>
          <cell r="N179">
            <v>0</v>
          </cell>
          <cell r="O179">
            <v>0</v>
          </cell>
          <cell r="P179">
            <v>0</v>
          </cell>
          <cell r="Q179">
            <v>112</v>
          </cell>
          <cell r="R179">
            <v>0</v>
          </cell>
          <cell r="S179">
            <v>215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88.5</v>
          </cell>
          <cell r="M180">
            <v>58.5</v>
          </cell>
          <cell r="N180">
            <v>0</v>
          </cell>
          <cell r="O180">
            <v>0</v>
          </cell>
          <cell r="P180">
            <v>0</v>
          </cell>
          <cell r="Q180">
            <v>114</v>
          </cell>
          <cell r="R180">
            <v>0</v>
          </cell>
          <cell r="S180">
            <v>217.5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88</v>
          </cell>
          <cell r="M181">
            <v>58</v>
          </cell>
          <cell r="N181">
            <v>0</v>
          </cell>
          <cell r="O181">
            <v>0</v>
          </cell>
          <cell r="P181">
            <v>0</v>
          </cell>
          <cell r="Q181">
            <v>112</v>
          </cell>
          <cell r="R181">
            <v>0</v>
          </cell>
          <cell r="S181">
            <v>215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86.5</v>
          </cell>
          <cell r="M182">
            <v>56.5</v>
          </cell>
          <cell r="N182">
            <v>0</v>
          </cell>
          <cell r="O182">
            <v>0</v>
          </cell>
          <cell r="P182">
            <v>0</v>
          </cell>
          <cell r="Q182">
            <v>106</v>
          </cell>
          <cell r="R182">
            <v>0</v>
          </cell>
          <cell r="S182">
            <v>207.5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87</v>
          </cell>
          <cell r="M183">
            <v>57</v>
          </cell>
          <cell r="N183">
            <v>0</v>
          </cell>
          <cell r="O183">
            <v>0</v>
          </cell>
          <cell r="P183">
            <v>0</v>
          </cell>
          <cell r="Q183">
            <v>108</v>
          </cell>
          <cell r="R183">
            <v>0</v>
          </cell>
          <cell r="S183">
            <v>210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87.5</v>
          </cell>
          <cell r="M184">
            <v>57.5</v>
          </cell>
          <cell r="N184">
            <v>0</v>
          </cell>
          <cell r="O184">
            <v>0</v>
          </cell>
          <cell r="P184">
            <v>0</v>
          </cell>
          <cell r="Q184">
            <v>110</v>
          </cell>
          <cell r="R184">
            <v>0</v>
          </cell>
          <cell r="S184">
            <v>212.5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</v>
          </cell>
          <cell r="M185">
            <v>57</v>
          </cell>
          <cell r="N185">
            <v>0</v>
          </cell>
          <cell r="O185">
            <v>0</v>
          </cell>
          <cell r="P185">
            <v>0</v>
          </cell>
          <cell r="Q185">
            <v>108</v>
          </cell>
          <cell r="R185">
            <v>0</v>
          </cell>
          <cell r="S185">
            <v>210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85.5</v>
          </cell>
          <cell r="M186">
            <v>55.5</v>
          </cell>
          <cell r="N186">
            <v>0</v>
          </cell>
          <cell r="O186">
            <v>0</v>
          </cell>
          <cell r="P186">
            <v>0</v>
          </cell>
          <cell r="Q186">
            <v>102</v>
          </cell>
          <cell r="R186">
            <v>0</v>
          </cell>
          <cell r="S186">
            <v>203.75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86</v>
          </cell>
          <cell r="M187">
            <v>56</v>
          </cell>
          <cell r="N187">
            <v>0</v>
          </cell>
          <cell r="O187">
            <v>0</v>
          </cell>
          <cell r="P187">
            <v>0</v>
          </cell>
          <cell r="Q187">
            <v>104</v>
          </cell>
          <cell r="R187">
            <v>0</v>
          </cell>
          <cell r="S187">
            <v>205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86.5</v>
          </cell>
          <cell r="M188">
            <v>56.5</v>
          </cell>
          <cell r="N188">
            <v>0</v>
          </cell>
          <cell r="O188">
            <v>0</v>
          </cell>
          <cell r="P188">
            <v>0</v>
          </cell>
          <cell r="Q188">
            <v>106</v>
          </cell>
          <cell r="R188">
            <v>0</v>
          </cell>
          <cell r="S188">
            <v>207.5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86</v>
          </cell>
          <cell r="M189">
            <v>56</v>
          </cell>
          <cell r="N189">
            <v>0</v>
          </cell>
          <cell r="O189">
            <v>0</v>
          </cell>
          <cell r="P189">
            <v>0</v>
          </cell>
          <cell r="Q189">
            <v>104</v>
          </cell>
          <cell r="R189">
            <v>0</v>
          </cell>
          <cell r="S189">
            <v>205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84.5</v>
          </cell>
          <cell r="M190">
            <v>54.5</v>
          </cell>
          <cell r="N190">
            <v>0</v>
          </cell>
          <cell r="O190">
            <v>0</v>
          </cell>
          <cell r="P190">
            <v>0</v>
          </cell>
          <cell r="Q190">
            <v>98</v>
          </cell>
          <cell r="R190">
            <v>0</v>
          </cell>
          <cell r="S190">
            <v>201.25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85</v>
          </cell>
          <cell r="M191">
            <v>55</v>
          </cell>
          <cell r="N191">
            <v>0</v>
          </cell>
          <cell r="O191">
            <v>0</v>
          </cell>
          <cell r="P191">
            <v>0</v>
          </cell>
          <cell r="Q191">
            <v>100</v>
          </cell>
          <cell r="R191">
            <v>0</v>
          </cell>
          <cell r="S191">
            <v>201.67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85.5</v>
          </cell>
          <cell r="M192">
            <v>55.5</v>
          </cell>
          <cell r="N192">
            <v>0</v>
          </cell>
          <cell r="O192">
            <v>0</v>
          </cell>
          <cell r="P192">
            <v>0</v>
          </cell>
          <cell r="Q192">
            <v>102</v>
          </cell>
          <cell r="R192">
            <v>0</v>
          </cell>
          <cell r="S192">
            <v>202.5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85</v>
          </cell>
          <cell r="M193">
            <v>55</v>
          </cell>
          <cell r="N193">
            <v>0</v>
          </cell>
          <cell r="O193">
            <v>0</v>
          </cell>
          <cell r="P193">
            <v>0</v>
          </cell>
          <cell r="Q193">
            <v>100</v>
          </cell>
          <cell r="R193">
            <v>0</v>
          </cell>
          <cell r="S193">
            <v>200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83.5</v>
          </cell>
          <cell r="M194">
            <v>53.5</v>
          </cell>
          <cell r="N194">
            <v>0</v>
          </cell>
          <cell r="O194">
            <v>0</v>
          </cell>
          <cell r="P194">
            <v>0</v>
          </cell>
          <cell r="Q194">
            <v>94</v>
          </cell>
          <cell r="R194">
            <v>0</v>
          </cell>
          <cell r="S194">
            <v>200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</v>
          </cell>
          <cell r="M195">
            <v>54</v>
          </cell>
          <cell r="N195">
            <v>0</v>
          </cell>
          <cell r="O195">
            <v>0</v>
          </cell>
          <cell r="P195">
            <v>0</v>
          </cell>
          <cell r="Q195">
            <v>96</v>
          </cell>
          <cell r="R195">
            <v>0</v>
          </cell>
          <cell r="S195">
            <v>200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84.5</v>
          </cell>
          <cell r="M196">
            <v>54.5</v>
          </cell>
          <cell r="N196">
            <v>0</v>
          </cell>
          <cell r="O196">
            <v>0</v>
          </cell>
          <cell r="P196">
            <v>0</v>
          </cell>
          <cell r="Q196">
            <v>98</v>
          </cell>
          <cell r="R196">
            <v>0</v>
          </cell>
          <cell r="S196">
            <v>200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84.5</v>
          </cell>
          <cell r="M197">
            <v>54.5</v>
          </cell>
          <cell r="N197">
            <v>0</v>
          </cell>
          <cell r="O197">
            <v>0</v>
          </cell>
          <cell r="P197">
            <v>0</v>
          </cell>
          <cell r="Q197">
            <v>98</v>
          </cell>
          <cell r="R197">
            <v>0</v>
          </cell>
          <cell r="S197">
            <v>200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84</v>
          </cell>
          <cell r="M198">
            <v>54</v>
          </cell>
          <cell r="N198">
            <v>0</v>
          </cell>
          <cell r="O198">
            <v>0</v>
          </cell>
          <cell r="P198">
            <v>0</v>
          </cell>
          <cell r="Q198">
            <v>96</v>
          </cell>
          <cell r="R198">
            <v>0</v>
          </cell>
          <cell r="S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82.5</v>
          </cell>
          <cell r="M199">
            <v>52.5</v>
          </cell>
          <cell r="N199">
            <v>0</v>
          </cell>
          <cell r="O199">
            <v>0</v>
          </cell>
          <cell r="P199">
            <v>0</v>
          </cell>
          <cell r="Q199">
            <v>90</v>
          </cell>
          <cell r="R199">
            <v>0</v>
          </cell>
          <cell r="S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83</v>
          </cell>
          <cell r="M200">
            <v>53</v>
          </cell>
          <cell r="N200">
            <v>0</v>
          </cell>
          <cell r="O200">
            <v>0</v>
          </cell>
          <cell r="P200">
            <v>0</v>
          </cell>
          <cell r="Q200">
            <v>92</v>
          </cell>
          <cell r="R200">
            <v>0</v>
          </cell>
          <cell r="S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83.5</v>
          </cell>
          <cell r="M201">
            <v>53.5</v>
          </cell>
          <cell r="N201">
            <v>0</v>
          </cell>
          <cell r="O201">
            <v>0</v>
          </cell>
          <cell r="P201">
            <v>0</v>
          </cell>
          <cell r="Q201">
            <v>94</v>
          </cell>
          <cell r="R201">
            <v>0</v>
          </cell>
          <cell r="S201">
            <v>0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83</v>
          </cell>
          <cell r="M202">
            <v>53</v>
          </cell>
          <cell r="N202">
            <v>0</v>
          </cell>
          <cell r="O202">
            <v>0</v>
          </cell>
          <cell r="P202">
            <v>0</v>
          </cell>
          <cell r="Q202">
            <v>92</v>
          </cell>
          <cell r="R202">
            <v>0</v>
          </cell>
          <cell r="S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81.5</v>
          </cell>
          <cell r="M203">
            <v>51.5</v>
          </cell>
          <cell r="N203">
            <v>0</v>
          </cell>
          <cell r="O203">
            <v>0</v>
          </cell>
          <cell r="P203">
            <v>0</v>
          </cell>
          <cell r="Q203">
            <v>86</v>
          </cell>
          <cell r="R203">
            <v>0</v>
          </cell>
          <cell r="S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82</v>
          </cell>
          <cell r="M204">
            <v>52</v>
          </cell>
          <cell r="N204">
            <v>0</v>
          </cell>
          <cell r="O204">
            <v>0</v>
          </cell>
          <cell r="P204">
            <v>0</v>
          </cell>
          <cell r="Q204">
            <v>88</v>
          </cell>
          <cell r="R204">
            <v>0</v>
          </cell>
          <cell r="S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82.5</v>
          </cell>
          <cell r="M205">
            <v>52.5</v>
          </cell>
          <cell r="N205">
            <v>0</v>
          </cell>
          <cell r="O205">
            <v>0</v>
          </cell>
          <cell r="P205">
            <v>0</v>
          </cell>
          <cell r="Q205">
            <v>90</v>
          </cell>
          <cell r="R205">
            <v>0</v>
          </cell>
          <cell r="S205">
            <v>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82</v>
          </cell>
          <cell r="M206">
            <v>52</v>
          </cell>
          <cell r="N206">
            <v>0</v>
          </cell>
          <cell r="O206">
            <v>0</v>
          </cell>
          <cell r="P206">
            <v>0</v>
          </cell>
          <cell r="Q206">
            <v>88</v>
          </cell>
          <cell r="R206">
            <v>0</v>
          </cell>
          <cell r="S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80.5</v>
          </cell>
          <cell r="M207">
            <v>50.5</v>
          </cell>
          <cell r="N207">
            <v>0</v>
          </cell>
          <cell r="O207">
            <v>0</v>
          </cell>
          <cell r="P207">
            <v>0</v>
          </cell>
          <cell r="Q207">
            <v>82</v>
          </cell>
          <cell r="R207">
            <v>0</v>
          </cell>
          <cell r="S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81</v>
          </cell>
          <cell r="M208">
            <v>51</v>
          </cell>
          <cell r="N208">
            <v>0</v>
          </cell>
          <cell r="O208">
            <v>0</v>
          </cell>
          <cell r="P208">
            <v>0</v>
          </cell>
          <cell r="Q208">
            <v>84</v>
          </cell>
          <cell r="R208">
            <v>0</v>
          </cell>
          <cell r="S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81.5</v>
          </cell>
          <cell r="M209">
            <v>51.5</v>
          </cell>
          <cell r="N209">
            <v>0</v>
          </cell>
          <cell r="O209">
            <v>0</v>
          </cell>
          <cell r="P209">
            <v>0</v>
          </cell>
          <cell r="Q209">
            <v>86</v>
          </cell>
          <cell r="R209">
            <v>0</v>
          </cell>
          <cell r="S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81</v>
          </cell>
          <cell r="M210">
            <v>51</v>
          </cell>
          <cell r="N210">
            <v>0</v>
          </cell>
          <cell r="O210">
            <v>0</v>
          </cell>
          <cell r="P210">
            <v>0</v>
          </cell>
          <cell r="Q210">
            <v>84</v>
          </cell>
          <cell r="R210">
            <v>0</v>
          </cell>
          <cell r="S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79.5</v>
          </cell>
          <cell r="M211">
            <v>49.5</v>
          </cell>
          <cell r="N211">
            <v>0</v>
          </cell>
          <cell r="O211">
            <v>0</v>
          </cell>
          <cell r="P211">
            <v>0</v>
          </cell>
          <cell r="Q211">
            <v>78</v>
          </cell>
          <cell r="R211">
            <v>0</v>
          </cell>
          <cell r="S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80</v>
          </cell>
          <cell r="M212">
            <v>50</v>
          </cell>
          <cell r="N212">
            <v>0</v>
          </cell>
          <cell r="O212">
            <v>0</v>
          </cell>
          <cell r="P212">
            <v>0</v>
          </cell>
          <cell r="Q212">
            <v>80</v>
          </cell>
          <cell r="R212">
            <v>0</v>
          </cell>
          <cell r="S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80.5</v>
          </cell>
          <cell r="M213">
            <v>50.5</v>
          </cell>
          <cell r="N213">
            <v>0</v>
          </cell>
          <cell r="O213">
            <v>0</v>
          </cell>
          <cell r="P213">
            <v>0</v>
          </cell>
          <cell r="Q213">
            <v>82</v>
          </cell>
          <cell r="R213">
            <v>0</v>
          </cell>
          <cell r="S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80</v>
          </cell>
          <cell r="M214">
            <v>50</v>
          </cell>
          <cell r="N214">
            <v>0</v>
          </cell>
          <cell r="O214">
            <v>0</v>
          </cell>
          <cell r="P214">
            <v>0</v>
          </cell>
          <cell r="Q214">
            <v>80</v>
          </cell>
          <cell r="R214">
            <v>0</v>
          </cell>
          <cell r="S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78.5</v>
          </cell>
          <cell r="M215">
            <v>48.5</v>
          </cell>
          <cell r="N215">
            <v>0</v>
          </cell>
          <cell r="O215">
            <v>0</v>
          </cell>
          <cell r="P215">
            <v>0</v>
          </cell>
          <cell r="Q215">
            <v>74</v>
          </cell>
          <cell r="R215">
            <v>0</v>
          </cell>
          <cell r="S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79</v>
          </cell>
          <cell r="M216">
            <v>49</v>
          </cell>
          <cell r="N216">
            <v>0</v>
          </cell>
          <cell r="O216">
            <v>0</v>
          </cell>
          <cell r="P216">
            <v>0</v>
          </cell>
          <cell r="Q216">
            <v>76</v>
          </cell>
          <cell r="R216">
            <v>0</v>
          </cell>
          <cell r="S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79.5</v>
          </cell>
          <cell r="M217">
            <v>49.5</v>
          </cell>
          <cell r="N217">
            <v>0</v>
          </cell>
          <cell r="O217">
            <v>0</v>
          </cell>
          <cell r="P217">
            <v>0</v>
          </cell>
          <cell r="Q217">
            <v>78</v>
          </cell>
          <cell r="R217">
            <v>0</v>
          </cell>
          <cell r="S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79</v>
          </cell>
          <cell r="M218">
            <v>49</v>
          </cell>
          <cell r="N218">
            <v>0</v>
          </cell>
          <cell r="O218">
            <v>0</v>
          </cell>
          <cell r="P218">
            <v>0</v>
          </cell>
          <cell r="Q218">
            <v>76</v>
          </cell>
          <cell r="R218">
            <v>0</v>
          </cell>
          <cell r="S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77.5</v>
          </cell>
          <cell r="M219">
            <v>47.5</v>
          </cell>
          <cell r="N219">
            <v>0</v>
          </cell>
          <cell r="O219">
            <v>0</v>
          </cell>
          <cell r="P219">
            <v>0</v>
          </cell>
          <cell r="Q219">
            <v>70</v>
          </cell>
          <cell r="R219">
            <v>0</v>
          </cell>
          <cell r="S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78</v>
          </cell>
          <cell r="M220">
            <v>48</v>
          </cell>
          <cell r="N220">
            <v>0</v>
          </cell>
          <cell r="O220">
            <v>0</v>
          </cell>
          <cell r="P220">
            <v>0</v>
          </cell>
          <cell r="Q220">
            <v>72</v>
          </cell>
          <cell r="R220">
            <v>0</v>
          </cell>
          <cell r="S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78.5</v>
          </cell>
          <cell r="M221">
            <v>48.5</v>
          </cell>
          <cell r="N221">
            <v>0</v>
          </cell>
          <cell r="O221">
            <v>0</v>
          </cell>
          <cell r="P221">
            <v>0</v>
          </cell>
          <cell r="Q221">
            <v>74</v>
          </cell>
          <cell r="R221">
            <v>0</v>
          </cell>
          <cell r="S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78</v>
          </cell>
          <cell r="M222">
            <v>48</v>
          </cell>
          <cell r="N222">
            <v>0</v>
          </cell>
          <cell r="O222">
            <v>0</v>
          </cell>
          <cell r="P222">
            <v>0</v>
          </cell>
          <cell r="Q222">
            <v>72</v>
          </cell>
          <cell r="R222">
            <v>0</v>
          </cell>
          <cell r="S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76.5</v>
          </cell>
          <cell r="M223">
            <v>46.5</v>
          </cell>
          <cell r="N223">
            <v>0</v>
          </cell>
          <cell r="O223">
            <v>0</v>
          </cell>
          <cell r="P223">
            <v>0</v>
          </cell>
          <cell r="Q223">
            <v>66</v>
          </cell>
          <cell r="R223">
            <v>0</v>
          </cell>
          <cell r="S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77</v>
          </cell>
          <cell r="M224">
            <v>47</v>
          </cell>
          <cell r="N224">
            <v>0</v>
          </cell>
          <cell r="O224">
            <v>0</v>
          </cell>
          <cell r="P224">
            <v>0</v>
          </cell>
          <cell r="Q224">
            <v>68</v>
          </cell>
          <cell r="R224">
            <v>0</v>
          </cell>
          <cell r="S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77.5</v>
          </cell>
          <cell r="M225">
            <v>47.5</v>
          </cell>
          <cell r="N225">
            <v>0</v>
          </cell>
          <cell r="O225">
            <v>0</v>
          </cell>
          <cell r="P225">
            <v>0</v>
          </cell>
          <cell r="Q225">
            <v>70</v>
          </cell>
          <cell r="R225">
            <v>0</v>
          </cell>
          <cell r="S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77</v>
          </cell>
          <cell r="M226">
            <v>47</v>
          </cell>
          <cell r="N226">
            <v>0</v>
          </cell>
          <cell r="O226">
            <v>0</v>
          </cell>
          <cell r="P226">
            <v>0</v>
          </cell>
          <cell r="Q226">
            <v>68</v>
          </cell>
          <cell r="R226">
            <v>0</v>
          </cell>
          <cell r="S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75.5</v>
          </cell>
          <cell r="M227">
            <v>45.5</v>
          </cell>
          <cell r="N227">
            <v>0</v>
          </cell>
          <cell r="O227">
            <v>0</v>
          </cell>
          <cell r="P227">
            <v>0</v>
          </cell>
          <cell r="Q227">
            <v>62</v>
          </cell>
          <cell r="R227">
            <v>0</v>
          </cell>
          <cell r="S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76</v>
          </cell>
          <cell r="M228">
            <v>46</v>
          </cell>
          <cell r="N228">
            <v>0</v>
          </cell>
          <cell r="O228">
            <v>0</v>
          </cell>
          <cell r="P228">
            <v>0</v>
          </cell>
          <cell r="Q228">
            <v>64</v>
          </cell>
          <cell r="R228">
            <v>0</v>
          </cell>
          <cell r="S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76.5</v>
          </cell>
          <cell r="M229">
            <v>46.5</v>
          </cell>
          <cell r="N229">
            <v>0</v>
          </cell>
          <cell r="O229">
            <v>0</v>
          </cell>
          <cell r="P229">
            <v>0</v>
          </cell>
          <cell r="Q229">
            <v>66</v>
          </cell>
          <cell r="R229">
            <v>0</v>
          </cell>
          <cell r="S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76</v>
          </cell>
          <cell r="M230">
            <v>46</v>
          </cell>
          <cell r="N230">
            <v>0</v>
          </cell>
          <cell r="O230">
            <v>0</v>
          </cell>
          <cell r="P230">
            <v>0</v>
          </cell>
          <cell r="Q230">
            <v>64</v>
          </cell>
          <cell r="R230">
            <v>0</v>
          </cell>
          <cell r="S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74.5</v>
          </cell>
          <cell r="M231">
            <v>44.5</v>
          </cell>
          <cell r="N231">
            <v>0</v>
          </cell>
          <cell r="O231">
            <v>0</v>
          </cell>
          <cell r="P231">
            <v>0</v>
          </cell>
          <cell r="Q231">
            <v>58</v>
          </cell>
          <cell r="R231">
            <v>0</v>
          </cell>
          <cell r="S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75</v>
          </cell>
          <cell r="M232">
            <v>45</v>
          </cell>
          <cell r="N232">
            <v>0</v>
          </cell>
          <cell r="O232">
            <v>0</v>
          </cell>
          <cell r="P232">
            <v>0</v>
          </cell>
          <cell r="Q232">
            <v>60</v>
          </cell>
          <cell r="R232">
            <v>0</v>
          </cell>
          <cell r="S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75.5</v>
          </cell>
          <cell r="M233">
            <v>45.5</v>
          </cell>
          <cell r="N233">
            <v>0</v>
          </cell>
          <cell r="O233">
            <v>0</v>
          </cell>
          <cell r="P233">
            <v>0</v>
          </cell>
          <cell r="Q233">
            <v>62</v>
          </cell>
          <cell r="R233">
            <v>0</v>
          </cell>
          <cell r="S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75</v>
          </cell>
          <cell r="M234">
            <v>45</v>
          </cell>
          <cell r="N234">
            <v>0</v>
          </cell>
          <cell r="O234">
            <v>0</v>
          </cell>
          <cell r="P234">
            <v>0</v>
          </cell>
          <cell r="Q234">
            <v>60</v>
          </cell>
          <cell r="R234">
            <v>0</v>
          </cell>
          <cell r="S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73.5</v>
          </cell>
          <cell r="M235">
            <v>43.5</v>
          </cell>
          <cell r="N235">
            <v>0</v>
          </cell>
          <cell r="O235">
            <v>0</v>
          </cell>
          <cell r="P235">
            <v>0</v>
          </cell>
          <cell r="Q235">
            <v>54</v>
          </cell>
          <cell r="R235">
            <v>0</v>
          </cell>
          <cell r="S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74</v>
          </cell>
          <cell r="M236">
            <v>44</v>
          </cell>
          <cell r="N236">
            <v>0</v>
          </cell>
          <cell r="O236">
            <v>0</v>
          </cell>
          <cell r="P236">
            <v>0</v>
          </cell>
          <cell r="Q236">
            <v>56</v>
          </cell>
          <cell r="R236">
            <v>0</v>
          </cell>
          <cell r="S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74.5</v>
          </cell>
          <cell r="M237">
            <v>44.5</v>
          </cell>
          <cell r="N237">
            <v>0</v>
          </cell>
          <cell r="O237">
            <v>0</v>
          </cell>
          <cell r="P237">
            <v>0</v>
          </cell>
          <cell r="Q237">
            <v>58</v>
          </cell>
          <cell r="R237">
            <v>0</v>
          </cell>
          <cell r="S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74</v>
          </cell>
          <cell r="M238">
            <v>44</v>
          </cell>
          <cell r="N238">
            <v>0</v>
          </cell>
          <cell r="O238">
            <v>0</v>
          </cell>
          <cell r="P238">
            <v>0</v>
          </cell>
          <cell r="Q238">
            <v>56</v>
          </cell>
          <cell r="R238">
            <v>0</v>
          </cell>
          <cell r="S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72.5</v>
          </cell>
          <cell r="M239">
            <v>42.5</v>
          </cell>
          <cell r="N239">
            <v>0</v>
          </cell>
          <cell r="O239">
            <v>0</v>
          </cell>
          <cell r="P239">
            <v>0</v>
          </cell>
          <cell r="Q239">
            <v>50</v>
          </cell>
          <cell r="R239">
            <v>0</v>
          </cell>
          <cell r="S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73</v>
          </cell>
          <cell r="M240">
            <v>43</v>
          </cell>
          <cell r="N240">
            <v>0</v>
          </cell>
          <cell r="O240">
            <v>0</v>
          </cell>
          <cell r="P240">
            <v>0</v>
          </cell>
          <cell r="Q240">
            <v>52</v>
          </cell>
          <cell r="R240">
            <v>0</v>
          </cell>
          <cell r="S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73.5</v>
          </cell>
          <cell r="M241">
            <v>43.5</v>
          </cell>
          <cell r="N241">
            <v>0</v>
          </cell>
          <cell r="O241">
            <v>0</v>
          </cell>
          <cell r="P241">
            <v>0</v>
          </cell>
          <cell r="Q241">
            <v>54</v>
          </cell>
          <cell r="R241">
            <v>0</v>
          </cell>
          <cell r="S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73</v>
          </cell>
          <cell r="M242">
            <v>43</v>
          </cell>
          <cell r="N242">
            <v>0</v>
          </cell>
          <cell r="O242">
            <v>0</v>
          </cell>
          <cell r="P242">
            <v>0</v>
          </cell>
          <cell r="Q242">
            <v>52</v>
          </cell>
          <cell r="R242">
            <v>0</v>
          </cell>
          <cell r="S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71.5</v>
          </cell>
          <cell r="M243">
            <v>41.5</v>
          </cell>
          <cell r="N243">
            <v>0</v>
          </cell>
          <cell r="O243">
            <v>0</v>
          </cell>
          <cell r="P243">
            <v>0</v>
          </cell>
          <cell r="Q243">
            <v>46</v>
          </cell>
          <cell r="R243">
            <v>0</v>
          </cell>
          <cell r="S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</v>
          </cell>
          <cell r="M244">
            <v>42</v>
          </cell>
          <cell r="N244">
            <v>0</v>
          </cell>
          <cell r="O244">
            <v>0</v>
          </cell>
          <cell r="P244">
            <v>0</v>
          </cell>
          <cell r="Q244">
            <v>48</v>
          </cell>
          <cell r="R244">
            <v>0</v>
          </cell>
          <cell r="S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72.5</v>
          </cell>
          <cell r="M245">
            <v>42.5</v>
          </cell>
          <cell r="N245">
            <v>0</v>
          </cell>
          <cell r="O245">
            <v>0</v>
          </cell>
          <cell r="P245">
            <v>0</v>
          </cell>
          <cell r="Q245">
            <v>50</v>
          </cell>
          <cell r="R245">
            <v>0</v>
          </cell>
          <cell r="S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72</v>
          </cell>
          <cell r="M246">
            <v>42</v>
          </cell>
          <cell r="N246">
            <v>0</v>
          </cell>
          <cell r="O246">
            <v>0</v>
          </cell>
          <cell r="P246">
            <v>0</v>
          </cell>
          <cell r="Q246">
            <v>48</v>
          </cell>
          <cell r="R246">
            <v>0</v>
          </cell>
          <cell r="S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70.5</v>
          </cell>
          <cell r="M247">
            <v>40.5</v>
          </cell>
          <cell r="N247">
            <v>0</v>
          </cell>
          <cell r="O247">
            <v>0</v>
          </cell>
          <cell r="P247">
            <v>0</v>
          </cell>
          <cell r="Q247">
            <v>42</v>
          </cell>
          <cell r="R247">
            <v>0</v>
          </cell>
          <cell r="S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71</v>
          </cell>
          <cell r="M248">
            <v>41</v>
          </cell>
          <cell r="N248">
            <v>0</v>
          </cell>
          <cell r="O248">
            <v>0</v>
          </cell>
          <cell r="P248">
            <v>0</v>
          </cell>
          <cell r="Q248">
            <v>44</v>
          </cell>
          <cell r="R248">
            <v>0</v>
          </cell>
          <cell r="S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71.5</v>
          </cell>
          <cell r="M249">
            <v>41.5</v>
          </cell>
          <cell r="N249">
            <v>0</v>
          </cell>
          <cell r="O249">
            <v>0</v>
          </cell>
          <cell r="P249">
            <v>0</v>
          </cell>
          <cell r="Q249">
            <v>46</v>
          </cell>
          <cell r="R249">
            <v>0</v>
          </cell>
          <cell r="S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71</v>
          </cell>
          <cell r="M250">
            <v>41</v>
          </cell>
          <cell r="N250">
            <v>0</v>
          </cell>
          <cell r="O250">
            <v>0</v>
          </cell>
          <cell r="P250">
            <v>0</v>
          </cell>
          <cell r="Q250">
            <v>44</v>
          </cell>
          <cell r="R250">
            <v>0</v>
          </cell>
          <cell r="S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69.75</v>
          </cell>
          <cell r="M251">
            <v>39.75</v>
          </cell>
          <cell r="N251">
            <v>0</v>
          </cell>
          <cell r="O251">
            <v>0</v>
          </cell>
          <cell r="P251">
            <v>0</v>
          </cell>
          <cell r="Q251">
            <v>39</v>
          </cell>
          <cell r="R251">
            <v>0</v>
          </cell>
          <cell r="S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70</v>
          </cell>
          <cell r="M252">
            <v>40</v>
          </cell>
          <cell r="N252">
            <v>0</v>
          </cell>
          <cell r="O252">
            <v>0</v>
          </cell>
          <cell r="P252">
            <v>0</v>
          </cell>
          <cell r="Q252">
            <v>40</v>
          </cell>
          <cell r="R252">
            <v>0</v>
          </cell>
          <cell r="S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70.5</v>
          </cell>
          <cell r="M253">
            <v>40.5</v>
          </cell>
          <cell r="N253">
            <v>0</v>
          </cell>
          <cell r="O253">
            <v>0</v>
          </cell>
          <cell r="P253">
            <v>0</v>
          </cell>
          <cell r="Q253">
            <v>42</v>
          </cell>
          <cell r="R253">
            <v>0</v>
          </cell>
          <cell r="S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70</v>
          </cell>
          <cell r="M254">
            <v>40</v>
          </cell>
          <cell r="N254">
            <v>0</v>
          </cell>
          <cell r="O254">
            <v>0</v>
          </cell>
          <cell r="P254">
            <v>0</v>
          </cell>
          <cell r="Q254">
            <v>40</v>
          </cell>
          <cell r="R254">
            <v>0</v>
          </cell>
          <cell r="S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69.25</v>
          </cell>
          <cell r="M255">
            <v>39.25</v>
          </cell>
          <cell r="N255">
            <v>0</v>
          </cell>
          <cell r="O255">
            <v>0</v>
          </cell>
          <cell r="P255">
            <v>0</v>
          </cell>
          <cell r="Q255">
            <v>37</v>
          </cell>
          <cell r="R255">
            <v>0</v>
          </cell>
          <cell r="S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69.33</v>
          </cell>
          <cell r="M256">
            <v>39.33</v>
          </cell>
          <cell r="N256">
            <v>0</v>
          </cell>
          <cell r="O256">
            <v>0</v>
          </cell>
          <cell r="P256">
            <v>0</v>
          </cell>
          <cell r="Q256">
            <v>37.33</v>
          </cell>
          <cell r="R256">
            <v>0</v>
          </cell>
          <cell r="S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69.5</v>
          </cell>
          <cell r="M257">
            <v>39.5</v>
          </cell>
          <cell r="N257">
            <v>0</v>
          </cell>
          <cell r="O257">
            <v>0</v>
          </cell>
          <cell r="P257">
            <v>0</v>
          </cell>
          <cell r="Q257">
            <v>38</v>
          </cell>
          <cell r="R257">
            <v>0</v>
          </cell>
          <cell r="S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69</v>
          </cell>
          <cell r="M258">
            <v>39</v>
          </cell>
          <cell r="N258">
            <v>0</v>
          </cell>
          <cell r="O258">
            <v>0</v>
          </cell>
          <cell r="P258">
            <v>0</v>
          </cell>
          <cell r="Q258">
            <v>36</v>
          </cell>
          <cell r="R258">
            <v>0</v>
          </cell>
          <cell r="S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69</v>
          </cell>
          <cell r="M259">
            <v>39</v>
          </cell>
          <cell r="N259">
            <v>0</v>
          </cell>
          <cell r="O259">
            <v>0</v>
          </cell>
          <cell r="P259">
            <v>0</v>
          </cell>
          <cell r="Q259">
            <v>36</v>
          </cell>
          <cell r="R259">
            <v>0</v>
          </cell>
          <cell r="S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69</v>
          </cell>
          <cell r="M260">
            <v>39</v>
          </cell>
          <cell r="N260">
            <v>0</v>
          </cell>
          <cell r="O260">
            <v>0</v>
          </cell>
          <cell r="P260">
            <v>0</v>
          </cell>
          <cell r="Q260">
            <v>36</v>
          </cell>
          <cell r="R260">
            <v>0</v>
          </cell>
          <cell r="S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69</v>
          </cell>
          <cell r="M261">
            <v>39</v>
          </cell>
          <cell r="N261">
            <v>0</v>
          </cell>
          <cell r="O261">
            <v>0</v>
          </cell>
          <cell r="P261">
            <v>0</v>
          </cell>
          <cell r="Q261">
            <v>36</v>
          </cell>
          <cell r="R261">
            <v>0</v>
          </cell>
          <cell r="S261">
            <v>0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69</v>
          </cell>
          <cell r="M262">
            <v>39</v>
          </cell>
          <cell r="N262">
            <v>0</v>
          </cell>
          <cell r="O262">
            <v>0</v>
          </cell>
          <cell r="P262">
            <v>0</v>
          </cell>
          <cell r="Q262">
            <v>36</v>
          </cell>
          <cell r="R262">
            <v>0</v>
          </cell>
          <cell r="S2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4.710937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1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9" s="7" customFormat="1" ht="11.25" customHeight="1" hidden="1">
      <c r="A3" s="1">
        <v>1</v>
      </c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6"/>
      <c r="O3" s="5"/>
      <c r="Q3" s="7" t="b">
        <v>0</v>
      </c>
      <c r="S3" s="7" t="b">
        <v>0</v>
      </c>
    </row>
    <row r="4" spans="1:23" ht="12.75">
      <c r="A4" s="13" t="str">
        <f aca="true" t="shared" si="0" ref="A4:A26">IF(D4=0,"",IF(D4=D3,A3,ROW()-3&amp;IF(D4=D5,"T","")))</f>
        <v>1</v>
      </c>
      <c r="B4" s="14" t="s">
        <v>8</v>
      </c>
      <c r="C4" s="68" t="s">
        <v>5</v>
      </c>
      <c r="D4" s="16">
        <f aca="true" t="shared" si="1" ref="D4:D17">ROUND(E4+LARGE($Q4:$W4,1)+LARGE($Q4:$W4,2)+LARGE($Q4:$W4,3),0)</f>
        <v>1780</v>
      </c>
      <c r="E4" s="17"/>
      <c r="F4" s="18">
        <v>35</v>
      </c>
      <c r="G4" s="19">
        <f aca="true" t="shared" si="2" ref="G4:G26">IF(OR(F4&gt;=49,ISNUMBER(F4)=FALSE),0,VLOOKUP(F4,PointTable,G$3,TRUE))</f>
        <v>265</v>
      </c>
      <c r="H4" s="18">
        <v>11</v>
      </c>
      <c r="I4" s="19">
        <f aca="true" t="shared" si="3" ref="I4:I26">IF(OR(H4&gt;=49,ISNUMBER(H4)=FALSE),0,VLOOKUP(H4,PointTable,I$3,TRUE))</f>
        <v>590</v>
      </c>
      <c r="J4" s="18">
        <v>2</v>
      </c>
      <c r="K4" s="19">
        <f aca="true" t="shared" si="4" ref="K4:K26">IF(OR(J4&gt;=49,ISNUMBER(J4)=FALSE),0,VLOOKUP(J4,PointTable,K$3,TRUE))</f>
        <v>925</v>
      </c>
      <c r="L4" s="20"/>
      <c r="M4" s="20"/>
      <c r="N4" s="20"/>
      <c r="O4" s="21"/>
      <c r="Q4" s="22">
        <f aca="true" t="shared" si="5" ref="Q4:Q16">G4</f>
        <v>265</v>
      </c>
      <c r="R4" s="22">
        <f aca="true" t="shared" si="6" ref="R4:R16">I4</f>
        <v>590</v>
      </c>
      <c r="S4" s="22">
        <f aca="true" t="shared" si="7" ref="S4:S16">K4</f>
        <v>925</v>
      </c>
      <c r="T4" s="22">
        <f aca="true" t="shared" si="8" ref="T4:T16">IF(OR($A$3=1,L4&gt;0),ABS(L4),0)</f>
        <v>0</v>
      </c>
      <c r="U4" s="22">
        <f aca="true" t="shared" si="9" ref="U4:U16">IF(OR($A$3=1,M4&gt;0),ABS(M4),0)</f>
        <v>0</v>
      </c>
      <c r="V4" s="22">
        <f aca="true" t="shared" si="10" ref="V4:V16">IF(OR($A$3=1,N4&gt;0),ABS(N4),0)</f>
        <v>0</v>
      </c>
      <c r="W4" s="22">
        <f aca="true" t="shared" si="11" ref="W4:W16">IF(OR($A$3=1,O4&gt;0),ABS(O4),0)</f>
        <v>0</v>
      </c>
    </row>
    <row r="5" spans="1:23" ht="12.75">
      <c r="A5" s="13" t="str">
        <f t="shared" si="0"/>
        <v>2</v>
      </c>
      <c r="B5" s="14" t="s">
        <v>7</v>
      </c>
      <c r="C5" s="68" t="s">
        <v>5</v>
      </c>
      <c r="D5" s="16">
        <f>ROUND(E5+LARGE($Q5:$W5,1)+LARGE($Q5:$W5,2)+LARGE($Q5:$W5,3),0)</f>
        <v>1395</v>
      </c>
      <c r="E5" s="17"/>
      <c r="F5" s="18">
        <v>21</v>
      </c>
      <c r="G5" s="19">
        <f t="shared" si="2"/>
        <v>395</v>
      </c>
      <c r="H5" s="18">
        <v>1</v>
      </c>
      <c r="I5" s="19">
        <f t="shared" si="3"/>
        <v>1000</v>
      </c>
      <c r="J5" s="18" t="s">
        <v>4</v>
      </c>
      <c r="K5" s="19">
        <f t="shared" si="4"/>
        <v>0</v>
      </c>
      <c r="L5" s="20"/>
      <c r="M5" s="20"/>
      <c r="N5" s="20"/>
      <c r="O5" s="21"/>
      <c r="Q5" s="22">
        <f t="shared" si="5"/>
        <v>395</v>
      </c>
      <c r="R5" s="22">
        <f t="shared" si="6"/>
        <v>1000</v>
      </c>
      <c r="S5" s="22">
        <f t="shared" si="7"/>
        <v>0</v>
      </c>
      <c r="T5" s="22">
        <f t="shared" si="8"/>
        <v>0</v>
      </c>
      <c r="U5" s="22">
        <f t="shared" si="9"/>
        <v>0</v>
      </c>
      <c r="V5" s="22">
        <f t="shared" si="10"/>
        <v>0</v>
      </c>
      <c r="W5" s="22">
        <f t="shared" si="11"/>
        <v>0</v>
      </c>
    </row>
    <row r="6" spans="1:23" ht="12.75">
      <c r="A6" s="13" t="str">
        <f t="shared" si="0"/>
        <v>3</v>
      </c>
      <c r="B6" s="14" t="s">
        <v>27</v>
      </c>
      <c r="C6" s="68" t="s">
        <v>5</v>
      </c>
      <c r="D6" s="16">
        <f t="shared" si="1"/>
        <v>1310</v>
      </c>
      <c r="E6" s="17"/>
      <c r="F6" s="18">
        <v>16</v>
      </c>
      <c r="G6" s="19">
        <f t="shared" si="2"/>
        <v>480</v>
      </c>
      <c r="H6" s="18">
        <v>37</v>
      </c>
      <c r="I6" s="19">
        <f t="shared" si="3"/>
        <v>255</v>
      </c>
      <c r="J6" s="18">
        <v>12</v>
      </c>
      <c r="K6" s="19">
        <f t="shared" si="4"/>
        <v>575</v>
      </c>
      <c r="L6" s="20"/>
      <c r="M6" s="20"/>
      <c r="N6" s="20"/>
      <c r="O6" s="21"/>
      <c r="Q6" s="22">
        <f t="shared" si="5"/>
        <v>480</v>
      </c>
      <c r="R6" s="22">
        <f t="shared" si="6"/>
        <v>255</v>
      </c>
      <c r="S6" s="22">
        <f t="shared" si="7"/>
        <v>575</v>
      </c>
      <c r="T6" s="22">
        <f t="shared" si="8"/>
        <v>0</v>
      </c>
      <c r="U6" s="22">
        <f t="shared" si="9"/>
        <v>0</v>
      </c>
      <c r="V6" s="22">
        <f t="shared" si="10"/>
        <v>0</v>
      </c>
      <c r="W6" s="22">
        <f t="shared" si="11"/>
        <v>0</v>
      </c>
    </row>
    <row r="7" spans="1:23" ht="12.75">
      <c r="A7" s="13" t="str">
        <f t="shared" si="0"/>
        <v>4</v>
      </c>
      <c r="B7" s="14" t="s">
        <v>40</v>
      </c>
      <c r="C7" s="68" t="s">
        <v>5</v>
      </c>
      <c r="D7" s="16">
        <f t="shared" si="1"/>
        <v>1300</v>
      </c>
      <c r="E7" s="17"/>
      <c r="F7" s="18">
        <v>8</v>
      </c>
      <c r="G7" s="19">
        <f>IF(OR(F7&gt;=49,ISNUMBER(F7)=FALSE),0,VLOOKUP(F7,PointTable,G$3,TRUE))</f>
        <v>695</v>
      </c>
      <c r="H7" s="18">
        <v>10</v>
      </c>
      <c r="I7" s="19">
        <f t="shared" si="3"/>
        <v>605</v>
      </c>
      <c r="J7" s="18" t="s">
        <v>4</v>
      </c>
      <c r="K7" s="19">
        <f t="shared" si="4"/>
        <v>0</v>
      </c>
      <c r="L7" s="20"/>
      <c r="M7" s="20"/>
      <c r="N7" s="20"/>
      <c r="O7" s="21"/>
      <c r="Q7" s="22">
        <f t="shared" si="5"/>
        <v>695</v>
      </c>
      <c r="R7" s="22">
        <f t="shared" si="6"/>
        <v>605</v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</row>
    <row r="8" spans="1:23" ht="12.75">
      <c r="A8" s="13" t="str">
        <f t="shared" si="0"/>
        <v>5</v>
      </c>
      <c r="B8" s="14" t="s">
        <v>26</v>
      </c>
      <c r="C8" s="68" t="s">
        <v>24</v>
      </c>
      <c r="D8" s="16">
        <f t="shared" si="1"/>
        <v>1135</v>
      </c>
      <c r="E8" s="17"/>
      <c r="F8" s="18">
        <v>5</v>
      </c>
      <c r="G8" s="19">
        <f t="shared" si="2"/>
        <v>755</v>
      </c>
      <c r="H8" s="18">
        <v>24</v>
      </c>
      <c r="I8" s="19">
        <f t="shared" si="3"/>
        <v>380</v>
      </c>
      <c r="J8" s="18" t="s">
        <v>4</v>
      </c>
      <c r="K8" s="19">
        <f t="shared" si="4"/>
        <v>0</v>
      </c>
      <c r="L8" s="20"/>
      <c r="M8" s="20"/>
      <c r="N8" s="20"/>
      <c r="O8" s="21"/>
      <c r="Q8" s="22">
        <f t="shared" si="5"/>
        <v>755</v>
      </c>
      <c r="R8" s="22">
        <f t="shared" si="6"/>
        <v>380</v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</row>
    <row r="9" spans="1:23" ht="12.75">
      <c r="A9" s="13" t="str">
        <f t="shared" si="0"/>
        <v>6</v>
      </c>
      <c r="B9" s="14" t="s">
        <v>118</v>
      </c>
      <c r="C9" s="69" t="s">
        <v>5</v>
      </c>
      <c r="D9" s="16">
        <f t="shared" si="1"/>
        <v>1055</v>
      </c>
      <c r="E9" s="17"/>
      <c r="F9" s="18" t="s">
        <v>4</v>
      </c>
      <c r="G9" s="19">
        <f t="shared" si="2"/>
        <v>0</v>
      </c>
      <c r="H9" s="18">
        <v>28</v>
      </c>
      <c r="I9" s="19">
        <f t="shared" si="3"/>
        <v>300</v>
      </c>
      <c r="J9" s="18">
        <v>5</v>
      </c>
      <c r="K9" s="19">
        <f t="shared" si="4"/>
        <v>755</v>
      </c>
      <c r="L9" s="20"/>
      <c r="M9" s="20"/>
      <c r="N9" s="20"/>
      <c r="O9" s="21"/>
      <c r="Q9" s="22">
        <f t="shared" si="5"/>
        <v>0</v>
      </c>
      <c r="R9" s="22">
        <f t="shared" si="6"/>
        <v>300</v>
      </c>
      <c r="S9" s="22">
        <f t="shared" si="7"/>
        <v>755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</row>
    <row r="10" spans="1:23" ht="12.75">
      <c r="A10" s="13" t="str">
        <f t="shared" si="0"/>
        <v>7</v>
      </c>
      <c r="B10" s="14" t="s">
        <v>122</v>
      </c>
      <c r="C10" s="69" t="s">
        <v>124</v>
      </c>
      <c r="D10" s="16">
        <f aca="true" t="shared" si="12" ref="D10:D15">ROUND(E10+LARGE($Q10:$W10,1)+LARGE($Q10:$W10,2)+LARGE($Q10:$W10,3),0)</f>
        <v>925</v>
      </c>
      <c r="E10" s="17"/>
      <c r="F10" s="18" t="s">
        <v>4</v>
      </c>
      <c r="G10" s="19">
        <f t="shared" si="2"/>
        <v>0</v>
      </c>
      <c r="H10" s="18">
        <v>2</v>
      </c>
      <c r="I10" s="19">
        <f t="shared" si="3"/>
        <v>925</v>
      </c>
      <c r="J10" s="18" t="s">
        <v>4</v>
      </c>
      <c r="K10" s="19">
        <f t="shared" si="4"/>
        <v>0</v>
      </c>
      <c r="L10" s="20"/>
      <c r="M10" s="20"/>
      <c r="N10" s="20"/>
      <c r="O10" s="21"/>
      <c r="Q10" s="22">
        <f t="shared" si="5"/>
        <v>0</v>
      </c>
      <c r="R10" s="22">
        <f t="shared" si="6"/>
        <v>925</v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</row>
    <row r="11" spans="1:23" ht="12.75">
      <c r="A11" s="13" t="str">
        <f t="shared" si="0"/>
        <v>8</v>
      </c>
      <c r="B11" s="14" t="s">
        <v>39</v>
      </c>
      <c r="C11" s="68" t="s">
        <v>38</v>
      </c>
      <c r="D11" s="16">
        <f t="shared" si="12"/>
        <v>840</v>
      </c>
      <c r="E11" s="17"/>
      <c r="F11" s="18" t="s">
        <v>4</v>
      </c>
      <c r="G11" s="19">
        <f t="shared" si="2"/>
        <v>0</v>
      </c>
      <c r="H11" s="18">
        <v>3</v>
      </c>
      <c r="I11" s="19">
        <f t="shared" si="3"/>
        <v>840</v>
      </c>
      <c r="J11" s="18" t="s">
        <v>4</v>
      </c>
      <c r="K11" s="19">
        <f t="shared" si="4"/>
        <v>0</v>
      </c>
      <c r="L11" s="20"/>
      <c r="M11" s="20"/>
      <c r="N11" s="20"/>
      <c r="O11" s="21"/>
      <c r="Q11" s="22">
        <f t="shared" si="5"/>
        <v>0</v>
      </c>
      <c r="R11" s="22">
        <f t="shared" si="6"/>
        <v>840</v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</row>
    <row r="12" spans="1:23" ht="12.75">
      <c r="A12" s="13" t="str">
        <f t="shared" si="0"/>
        <v>9</v>
      </c>
      <c r="B12" s="14" t="s">
        <v>25</v>
      </c>
      <c r="C12" s="68" t="s">
        <v>5</v>
      </c>
      <c r="D12" s="16">
        <f t="shared" si="12"/>
        <v>765</v>
      </c>
      <c r="E12" s="17"/>
      <c r="F12" s="18">
        <v>13</v>
      </c>
      <c r="G12" s="19">
        <f t="shared" si="2"/>
        <v>525</v>
      </c>
      <c r="H12" s="18">
        <v>40</v>
      </c>
      <c r="I12" s="19">
        <f t="shared" si="3"/>
        <v>240</v>
      </c>
      <c r="J12" s="18" t="s">
        <v>4</v>
      </c>
      <c r="K12" s="19">
        <f t="shared" si="4"/>
        <v>0</v>
      </c>
      <c r="L12" s="20"/>
      <c r="M12" s="20"/>
      <c r="N12" s="20"/>
      <c r="O12" s="21"/>
      <c r="Q12" s="22">
        <f t="shared" si="5"/>
        <v>525</v>
      </c>
      <c r="R12" s="22">
        <f t="shared" si="6"/>
        <v>240</v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</row>
    <row r="13" spans="1:23" ht="12.75">
      <c r="A13" s="13" t="str">
        <f t="shared" si="0"/>
        <v>10</v>
      </c>
      <c r="B13" s="14" t="s">
        <v>119</v>
      </c>
      <c r="C13" s="69" t="s">
        <v>123</v>
      </c>
      <c r="D13" s="16">
        <f t="shared" si="12"/>
        <v>735</v>
      </c>
      <c r="E13" s="17"/>
      <c r="F13" s="18" t="s">
        <v>4</v>
      </c>
      <c r="G13" s="19">
        <f t="shared" si="2"/>
        <v>0</v>
      </c>
      <c r="H13" s="18">
        <v>6</v>
      </c>
      <c r="I13" s="19">
        <f t="shared" si="3"/>
        <v>735</v>
      </c>
      <c r="J13" s="18" t="s">
        <v>4</v>
      </c>
      <c r="K13" s="19">
        <f t="shared" si="4"/>
        <v>0</v>
      </c>
      <c r="L13" s="20"/>
      <c r="M13" s="20"/>
      <c r="N13" s="20"/>
      <c r="O13" s="21"/>
      <c r="Q13" s="22">
        <f t="shared" si="5"/>
        <v>0</v>
      </c>
      <c r="R13" s="22">
        <f t="shared" si="6"/>
        <v>735</v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</row>
    <row r="14" spans="1:23" ht="12.75">
      <c r="A14" s="13" t="str">
        <f t="shared" si="0"/>
        <v>11</v>
      </c>
      <c r="B14" s="14" t="s">
        <v>28</v>
      </c>
      <c r="C14" s="68" t="s">
        <v>5</v>
      </c>
      <c r="D14" s="16">
        <f t="shared" si="12"/>
        <v>703</v>
      </c>
      <c r="E14" s="17"/>
      <c r="F14" s="18">
        <v>17</v>
      </c>
      <c r="G14" s="19">
        <f t="shared" si="2"/>
        <v>415</v>
      </c>
      <c r="H14" s="18">
        <v>30.5</v>
      </c>
      <c r="I14" s="19">
        <f t="shared" si="3"/>
        <v>287.5</v>
      </c>
      <c r="J14" s="18" t="s">
        <v>4</v>
      </c>
      <c r="K14" s="19">
        <f t="shared" si="4"/>
        <v>0</v>
      </c>
      <c r="L14" s="20"/>
      <c r="M14" s="20"/>
      <c r="N14" s="20"/>
      <c r="O14" s="21"/>
      <c r="Q14" s="22">
        <f t="shared" si="5"/>
        <v>415</v>
      </c>
      <c r="R14" s="22">
        <f t="shared" si="6"/>
        <v>287.5</v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</row>
    <row r="15" spans="1:23" ht="12.75">
      <c r="A15" s="13" t="str">
        <f t="shared" si="0"/>
        <v>12</v>
      </c>
      <c r="B15" s="14" t="s">
        <v>120</v>
      </c>
      <c r="C15" s="69" t="s">
        <v>24</v>
      </c>
      <c r="D15" s="16">
        <f t="shared" si="12"/>
        <v>695</v>
      </c>
      <c r="E15" s="17"/>
      <c r="F15" s="18" t="s">
        <v>4</v>
      </c>
      <c r="G15" s="19">
        <f t="shared" si="2"/>
        <v>0</v>
      </c>
      <c r="H15" s="18">
        <v>8</v>
      </c>
      <c r="I15" s="19">
        <f t="shared" si="3"/>
        <v>695</v>
      </c>
      <c r="J15" s="18" t="s">
        <v>4</v>
      </c>
      <c r="K15" s="19">
        <f t="shared" si="4"/>
        <v>0</v>
      </c>
      <c r="L15" s="20"/>
      <c r="M15" s="20"/>
      <c r="N15" s="20"/>
      <c r="O15" s="21"/>
      <c r="Q15" s="22">
        <f t="shared" si="5"/>
        <v>0</v>
      </c>
      <c r="R15" s="22">
        <f t="shared" si="6"/>
        <v>695</v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</row>
    <row r="16" spans="1:23" ht="12.75">
      <c r="A16" s="13" t="str">
        <f t="shared" si="0"/>
        <v>13</v>
      </c>
      <c r="B16" s="14" t="s">
        <v>58</v>
      </c>
      <c r="C16" s="68" t="s">
        <v>5</v>
      </c>
      <c r="D16" s="16">
        <f t="shared" si="1"/>
        <v>415</v>
      </c>
      <c r="E16" s="17"/>
      <c r="F16" s="18" t="s">
        <v>4</v>
      </c>
      <c r="G16" s="19">
        <f t="shared" si="2"/>
        <v>0</v>
      </c>
      <c r="H16" s="18" t="s">
        <v>4</v>
      </c>
      <c r="I16" s="19">
        <f t="shared" si="3"/>
        <v>0</v>
      </c>
      <c r="J16" s="18">
        <v>17</v>
      </c>
      <c r="K16" s="19">
        <f t="shared" si="4"/>
        <v>415</v>
      </c>
      <c r="L16" s="20"/>
      <c r="M16" s="20"/>
      <c r="N16" s="20"/>
      <c r="O16" s="21"/>
      <c r="Q16" s="22">
        <f t="shared" si="5"/>
        <v>0</v>
      </c>
      <c r="R16" s="22">
        <f t="shared" si="6"/>
        <v>0</v>
      </c>
      <c r="S16" s="22">
        <f t="shared" si="7"/>
        <v>415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</row>
    <row r="17" spans="1:23" ht="12.75">
      <c r="A17" s="13" t="str">
        <f t="shared" si="0"/>
        <v>14</v>
      </c>
      <c r="B17" s="14" t="s">
        <v>150</v>
      </c>
      <c r="D17" s="16">
        <f t="shared" si="1"/>
        <v>410</v>
      </c>
      <c r="E17" s="17"/>
      <c r="F17" s="18" t="s">
        <v>4</v>
      </c>
      <c r="G17" s="19">
        <f t="shared" si="2"/>
        <v>0</v>
      </c>
      <c r="H17" s="18" t="s">
        <v>4</v>
      </c>
      <c r="I17" s="19">
        <f t="shared" si="3"/>
        <v>0</v>
      </c>
      <c r="J17" s="18">
        <v>18</v>
      </c>
      <c r="K17" s="19">
        <f t="shared" si="4"/>
        <v>410</v>
      </c>
      <c r="L17" s="20"/>
      <c r="M17" s="20"/>
      <c r="N17" s="20"/>
      <c r="O17" s="21"/>
      <c r="Q17" s="22">
        <f>G17</f>
        <v>0</v>
      </c>
      <c r="R17" s="22">
        <f>I17</f>
        <v>0</v>
      </c>
      <c r="S17" s="22">
        <f>K17</f>
        <v>410</v>
      </c>
      <c r="T17" s="22">
        <f>IF(OR($A$3=1,L17&gt;0),ABS(L17),0)</f>
        <v>0</v>
      </c>
      <c r="U17" s="22">
        <f>IF(OR($A$3=1,M17&gt;0),ABS(M17),0)</f>
        <v>0</v>
      </c>
      <c r="V17" s="22">
        <f>IF(OR($A$3=1,N17&gt;0),ABS(N17),0)</f>
        <v>0</v>
      </c>
      <c r="W17" s="22">
        <f>IF(OR($A$3=1,O17&gt;0),ABS(O17),0)</f>
        <v>0</v>
      </c>
    </row>
    <row r="18" spans="1:23" ht="12.75">
      <c r="A18" s="13" t="str">
        <f t="shared" si="0"/>
        <v>15</v>
      </c>
      <c r="B18" s="14" t="s">
        <v>63</v>
      </c>
      <c r="C18" s="68" t="s">
        <v>5</v>
      </c>
      <c r="D18" s="16">
        <f aca="true" t="shared" si="13" ref="D18:D26">ROUND(E18+LARGE($Q18:$W18,1)+LARGE($Q18:$W18,2)+LARGE($Q18:$W18,3),0)</f>
        <v>405</v>
      </c>
      <c r="E18" s="17"/>
      <c r="F18" s="18" t="s">
        <v>4</v>
      </c>
      <c r="G18" s="19">
        <f t="shared" si="2"/>
        <v>0</v>
      </c>
      <c r="H18" s="18" t="s">
        <v>4</v>
      </c>
      <c r="I18" s="19">
        <f t="shared" si="3"/>
        <v>0</v>
      </c>
      <c r="J18" s="18">
        <v>19</v>
      </c>
      <c r="K18" s="19">
        <f t="shared" si="4"/>
        <v>405</v>
      </c>
      <c r="L18" s="20"/>
      <c r="M18" s="20"/>
      <c r="N18" s="20"/>
      <c r="O18" s="21"/>
      <c r="Q18" s="22">
        <f aca="true" t="shared" si="14" ref="Q18:Q26">G18</f>
        <v>0</v>
      </c>
      <c r="R18" s="22">
        <f aca="true" t="shared" si="15" ref="R18:R26">I18</f>
        <v>0</v>
      </c>
      <c r="S18" s="22">
        <f aca="true" t="shared" si="16" ref="S18:S26">K18</f>
        <v>405</v>
      </c>
      <c r="T18" s="22">
        <f aca="true" t="shared" si="17" ref="T18:T26">IF(OR($A$3=1,L18&gt;0),ABS(L18),0)</f>
        <v>0</v>
      </c>
      <c r="U18" s="22">
        <f aca="true" t="shared" si="18" ref="U18:U26">IF(OR($A$3=1,M18&gt;0),ABS(M18),0)</f>
        <v>0</v>
      </c>
      <c r="V18" s="22">
        <f aca="true" t="shared" si="19" ref="V18:V26">IF(OR($A$3=1,N18&gt;0),ABS(N18),0)</f>
        <v>0</v>
      </c>
      <c r="W18" s="22">
        <f aca="true" t="shared" si="20" ref="W18:W26">IF(OR($A$3=1,O18&gt;0),ABS(O18),0)</f>
        <v>0</v>
      </c>
    </row>
    <row r="19" spans="1:23" ht="12.75">
      <c r="A19" s="13" t="str">
        <f t="shared" si="0"/>
        <v>16T</v>
      </c>
      <c r="B19" s="14" t="s">
        <v>84</v>
      </c>
      <c r="C19" s="68" t="s">
        <v>5</v>
      </c>
      <c r="D19" s="16">
        <f t="shared" si="13"/>
        <v>390</v>
      </c>
      <c r="E19" s="17"/>
      <c r="F19" s="18">
        <v>22</v>
      </c>
      <c r="G19" s="19">
        <f t="shared" si="2"/>
        <v>390</v>
      </c>
      <c r="H19" s="18" t="s">
        <v>4</v>
      </c>
      <c r="I19" s="19">
        <f t="shared" si="3"/>
        <v>0</v>
      </c>
      <c r="J19" s="18" t="s">
        <v>4</v>
      </c>
      <c r="K19" s="19">
        <f t="shared" si="4"/>
        <v>0</v>
      </c>
      <c r="L19" s="20"/>
      <c r="M19" s="20"/>
      <c r="N19" s="20"/>
      <c r="O19" s="21"/>
      <c r="Q19" s="22">
        <f t="shared" si="14"/>
        <v>390</v>
      </c>
      <c r="R19" s="22">
        <f t="shared" si="15"/>
        <v>0</v>
      </c>
      <c r="S19" s="22">
        <f t="shared" si="16"/>
        <v>0</v>
      </c>
      <c r="T19" s="22">
        <f t="shared" si="17"/>
        <v>0</v>
      </c>
      <c r="U19" s="22">
        <f t="shared" si="18"/>
        <v>0</v>
      </c>
      <c r="V19" s="22">
        <f t="shared" si="19"/>
        <v>0</v>
      </c>
      <c r="W19" s="22">
        <f t="shared" si="20"/>
        <v>0</v>
      </c>
    </row>
    <row r="20" spans="1:23" ht="12.75">
      <c r="A20" s="13" t="str">
        <f t="shared" si="0"/>
        <v>16T</v>
      </c>
      <c r="B20" s="14" t="s">
        <v>56</v>
      </c>
      <c r="C20" s="69" t="s">
        <v>5</v>
      </c>
      <c r="D20" s="16">
        <f t="shared" si="13"/>
        <v>390</v>
      </c>
      <c r="E20" s="17"/>
      <c r="F20" s="18" t="s">
        <v>4</v>
      </c>
      <c r="G20" s="19">
        <f t="shared" si="2"/>
        <v>0</v>
      </c>
      <c r="H20" s="18">
        <v>22</v>
      </c>
      <c r="I20" s="19">
        <f t="shared" si="3"/>
        <v>390</v>
      </c>
      <c r="J20" s="18" t="s">
        <v>4</v>
      </c>
      <c r="K20" s="19">
        <f t="shared" si="4"/>
        <v>0</v>
      </c>
      <c r="L20" s="20"/>
      <c r="M20" s="20"/>
      <c r="N20" s="20"/>
      <c r="O20" s="21"/>
      <c r="Q20" s="22">
        <f t="shared" si="14"/>
        <v>0</v>
      </c>
      <c r="R20" s="22">
        <f t="shared" si="15"/>
        <v>390</v>
      </c>
      <c r="S20" s="22">
        <f t="shared" si="16"/>
        <v>0</v>
      </c>
      <c r="T20" s="22">
        <f t="shared" si="17"/>
        <v>0</v>
      </c>
      <c r="U20" s="22">
        <f t="shared" si="18"/>
        <v>0</v>
      </c>
      <c r="V20" s="22">
        <f t="shared" si="19"/>
        <v>0</v>
      </c>
      <c r="W20" s="22">
        <f t="shared" si="20"/>
        <v>0</v>
      </c>
    </row>
    <row r="21" spans="1:23" ht="12.75">
      <c r="A21" s="13" t="str">
        <f t="shared" si="0"/>
        <v>18</v>
      </c>
      <c r="B21" s="14" t="s">
        <v>117</v>
      </c>
      <c r="C21" s="69" t="s">
        <v>5</v>
      </c>
      <c r="D21" s="16">
        <f t="shared" si="13"/>
        <v>310</v>
      </c>
      <c r="E21" s="17"/>
      <c r="F21" s="18" t="s">
        <v>4</v>
      </c>
      <c r="G21" s="19">
        <f t="shared" si="2"/>
        <v>0</v>
      </c>
      <c r="H21" s="18">
        <v>26</v>
      </c>
      <c r="I21" s="19">
        <f t="shared" si="3"/>
        <v>310</v>
      </c>
      <c r="J21" s="18" t="s">
        <v>4</v>
      </c>
      <c r="K21" s="19">
        <f t="shared" si="4"/>
        <v>0</v>
      </c>
      <c r="L21" s="20"/>
      <c r="M21" s="20"/>
      <c r="N21" s="20"/>
      <c r="O21" s="21"/>
      <c r="Q21" s="22">
        <f t="shared" si="14"/>
        <v>0</v>
      </c>
      <c r="R21" s="22">
        <f t="shared" si="15"/>
        <v>310</v>
      </c>
      <c r="S21" s="22">
        <f t="shared" si="16"/>
        <v>0</v>
      </c>
      <c r="T21" s="22">
        <f t="shared" si="17"/>
        <v>0</v>
      </c>
      <c r="U21" s="22">
        <f t="shared" si="18"/>
        <v>0</v>
      </c>
      <c r="V21" s="22">
        <f t="shared" si="19"/>
        <v>0</v>
      </c>
      <c r="W21" s="22">
        <f t="shared" si="20"/>
        <v>0</v>
      </c>
    </row>
    <row r="22" spans="1:23" ht="12.75">
      <c r="A22" s="13" t="str">
        <f t="shared" si="0"/>
        <v>19</v>
      </c>
      <c r="B22" s="14" t="s">
        <v>23</v>
      </c>
      <c r="C22" s="68" t="s">
        <v>24</v>
      </c>
      <c r="D22" s="16">
        <f t="shared" si="13"/>
        <v>280</v>
      </c>
      <c r="E22" s="17"/>
      <c r="F22" s="18">
        <v>32</v>
      </c>
      <c r="G22" s="19">
        <f t="shared" si="2"/>
        <v>280</v>
      </c>
      <c r="H22" s="18" t="s">
        <v>4</v>
      </c>
      <c r="I22" s="19">
        <f t="shared" si="3"/>
        <v>0</v>
      </c>
      <c r="J22" s="18" t="s">
        <v>4</v>
      </c>
      <c r="K22" s="19">
        <f t="shared" si="4"/>
        <v>0</v>
      </c>
      <c r="L22" s="20"/>
      <c r="M22" s="20"/>
      <c r="N22" s="20"/>
      <c r="O22" s="21"/>
      <c r="Q22" s="22">
        <f t="shared" si="14"/>
        <v>280</v>
      </c>
      <c r="R22" s="22">
        <f t="shared" si="15"/>
        <v>0</v>
      </c>
      <c r="S22" s="22">
        <f t="shared" si="16"/>
        <v>0</v>
      </c>
      <c r="T22" s="22">
        <f t="shared" si="17"/>
        <v>0</v>
      </c>
      <c r="U22" s="22">
        <f t="shared" si="18"/>
        <v>0</v>
      </c>
      <c r="V22" s="22">
        <f t="shared" si="19"/>
        <v>0</v>
      </c>
      <c r="W22" s="22">
        <f t="shared" si="20"/>
        <v>0</v>
      </c>
    </row>
    <row r="23" spans="1:23" ht="12.75">
      <c r="A23" s="13" t="str">
        <f t="shared" si="0"/>
        <v>20</v>
      </c>
      <c r="B23" s="14" t="s">
        <v>9</v>
      </c>
      <c r="C23" s="68" t="s">
        <v>5</v>
      </c>
      <c r="D23" s="16">
        <f t="shared" si="13"/>
        <v>255</v>
      </c>
      <c r="E23" s="17"/>
      <c r="F23" s="18">
        <v>37</v>
      </c>
      <c r="G23" s="19">
        <f t="shared" si="2"/>
        <v>255</v>
      </c>
      <c r="H23" s="18" t="s">
        <v>4</v>
      </c>
      <c r="I23" s="19">
        <f t="shared" si="3"/>
        <v>0</v>
      </c>
      <c r="J23" s="18" t="s">
        <v>4</v>
      </c>
      <c r="K23" s="19">
        <f t="shared" si="4"/>
        <v>0</v>
      </c>
      <c r="L23" s="20"/>
      <c r="M23" s="20"/>
      <c r="N23" s="20"/>
      <c r="O23" s="21"/>
      <c r="Q23" s="22">
        <f t="shared" si="14"/>
        <v>255</v>
      </c>
      <c r="R23" s="22">
        <f t="shared" si="15"/>
        <v>0</v>
      </c>
      <c r="S23" s="22">
        <f t="shared" si="16"/>
        <v>0</v>
      </c>
      <c r="T23" s="22">
        <f t="shared" si="17"/>
        <v>0</v>
      </c>
      <c r="U23" s="22">
        <f t="shared" si="18"/>
        <v>0</v>
      </c>
      <c r="V23" s="22">
        <f t="shared" si="19"/>
        <v>0</v>
      </c>
      <c r="W23" s="22">
        <f t="shared" si="20"/>
        <v>0</v>
      </c>
    </row>
    <row r="24" spans="1:23" ht="12.75">
      <c r="A24" s="13" t="str">
        <f t="shared" si="0"/>
        <v>21</v>
      </c>
      <c r="B24" s="14" t="s">
        <v>51</v>
      </c>
      <c r="C24" s="69" t="s">
        <v>5</v>
      </c>
      <c r="D24" s="16">
        <f t="shared" si="13"/>
        <v>245</v>
      </c>
      <c r="E24" s="17"/>
      <c r="F24" s="18" t="s">
        <v>4</v>
      </c>
      <c r="G24" s="19">
        <f t="shared" si="2"/>
        <v>0</v>
      </c>
      <c r="H24" s="18">
        <v>39</v>
      </c>
      <c r="I24" s="19">
        <f t="shared" si="3"/>
        <v>245</v>
      </c>
      <c r="J24" s="18" t="s">
        <v>4</v>
      </c>
      <c r="K24" s="19">
        <f t="shared" si="4"/>
        <v>0</v>
      </c>
      <c r="L24" s="20"/>
      <c r="M24" s="20"/>
      <c r="N24" s="20"/>
      <c r="O24" s="21"/>
      <c r="Q24" s="22">
        <f t="shared" si="14"/>
        <v>0</v>
      </c>
      <c r="R24" s="22">
        <f t="shared" si="15"/>
        <v>245</v>
      </c>
      <c r="S24" s="22">
        <f t="shared" si="16"/>
        <v>0</v>
      </c>
      <c r="T24" s="22">
        <f t="shared" si="17"/>
        <v>0</v>
      </c>
      <c r="U24" s="22">
        <f t="shared" si="18"/>
        <v>0</v>
      </c>
      <c r="V24" s="22">
        <f t="shared" si="19"/>
        <v>0</v>
      </c>
      <c r="W24" s="22">
        <f t="shared" si="20"/>
        <v>0</v>
      </c>
    </row>
    <row r="25" spans="1:23" ht="12.75">
      <c r="A25" s="13" t="str">
        <f t="shared" si="0"/>
        <v>22</v>
      </c>
      <c r="B25" s="14" t="s">
        <v>121</v>
      </c>
      <c r="C25" s="69" t="s">
        <v>5</v>
      </c>
      <c r="D25" s="16">
        <f>ROUND(E25+LARGE($Q25:$W25,1)+LARGE($Q25:$W25,2)+LARGE($Q25:$W25,3),0)</f>
        <v>235</v>
      </c>
      <c r="E25" s="17"/>
      <c r="F25" s="18" t="s">
        <v>4</v>
      </c>
      <c r="G25" s="19">
        <f t="shared" si="2"/>
        <v>0</v>
      </c>
      <c r="H25" s="18">
        <v>41</v>
      </c>
      <c r="I25" s="19">
        <f t="shared" si="3"/>
        <v>235</v>
      </c>
      <c r="J25" s="18" t="s">
        <v>4</v>
      </c>
      <c r="K25" s="19">
        <f t="shared" si="4"/>
        <v>0</v>
      </c>
      <c r="L25" s="20"/>
      <c r="M25" s="20"/>
      <c r="N25" s="20"/>
      <c r="O25" s="21"/>
      <c r="Q25" s="22">
        <f>G25</f>
        <v>0</v>
      </c>
      <c r="R25" s="22">
        <f>I25</f>
        <v>235</v>
      </c>
      <c r="S25" s="22">
        <f>K25</f>
        <v>0</v>
      </c>
      <c r="T25" s="22">
        <f>IF(OR($A$3=1,L25&gt;0),ABS(L25),0)</f>
        <v>0</v>
      </c>
      <c r="U25" s="22">
        <f>IF(OR($A$3=1,M25&gt;0),ABS(M25),0)</f>
        <v>0</v>
      </c>
      <c r="V25" s="22">
        <f>IF(OR($A$3=1,N25&gt;0),ABS(N25),0)</f>
        <v>0</v>
      </c>
      <c r="W25" s="22">
        <f>IF(OR($A$3=1,O25&gt;0),ABS(O25),0)</f>
        <v>0</v>
      </c>
    </row>
    <row r="26" spans="1:23" ht="12.75">
      <c r="A26" s="13" t="str">
        <f t="shared" si="0"/>
        <v>23</v>
      </c>
      <c r="B26" s="14" t="s">
        <v>64</v>
      </c>
      <c r="C26" s="68" t="s">
        <v>5</v>
      </c>
      <c r="D26" s="16">
        <f t="shared" si="13"/>
        <v>220</v>
      </c>
      <c r="E26" s="17"/>
      <c r="F26" s="18" t="s">
        <v>4</v>
      </c>
      <c r="G26" s="19">
        <f t="shared" si="2"/>
        <v>0</v>
      </c>
      <c r="H26" s="18" t="s">
        <v>4</v>
      </c>
      <c r="I26" s="19">
        <f t="shared" si="3"/>
        <v>0</v>
      </c>
      <c r="J26" s="18">
        <v>44</v>
      </c>
      <c r="K26" s="19">
        <f t="shared" si="4"/>
        <v>220</v>
      </c>
      <c r="L26" s="20"/>
      <c r="M26" s="20"/>
      <c r="N26" s="20"/>
      <c r="O26" s="21"/>
      <c r="Q26" s="22">
        <f t="shared" si="14"/>
        <v>0</v>
      </c>
      <c r="R26" s="22">
        <f t="shared" si="15"/>
        <v>0</v>
      </c>
      <c r="S26" s="22">
        <f t="shared" si="16"/>
        <v>220</v>
      </c>
      <c r="T26" s="22">
        <f t="shared" si="17"/>
        <v>0</v>
      </c>
      <c r="U26" s="22">
        <f t="shared" si="18"/>
        <v>0</v>
      </c>
      <c r="V26" s="22">
        <f t="shared" si="19"/>
        <v>0</v>
      </c>
      <c r="W26" s="22">
        <f t="shared" si="20"/>
        <v>0</v>
      </c>
    </row>
    <row r="27" ht="13.5" customHeight="1"/>
    <row r="28" spans="8:10" ht="12.75">
      <c r="H28" s="28"/>
      <c r="J28" s="28"/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Women''s Epée'!$F$1:$Q$3,3,0)</f>
        <v>6</v>
      </c>
      <c r="M1" s="35" t="s">
        <v>145</v>
      </c>
      <c r="N1" s="36"/>
      <c r="O1" s="37">
        <f>HLOOKUP(M1,'Senior Women''s Epée'!$F$1:$Q$3,3,0)</f>
        <v>8</v>
      </c>
      <c r="P1" s="35" t="s">
        <v>144</v>
      </c>
      <c r="Q1" s="36"/>
      <c r="R1" s="37">
        <f>HLOOKUP(P1,'Senior Women''s Epée'!$F$1:$Q$3,3,0)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Women''s Epée'!R2C"&amp;L1,FALSE)</f>
        <v>Z1</v>
      </c>
      <c r="K2" s="36"/>
      <c r="L2" s="35"/>
      <c r="M2" s="35" t="str">
        <f ca="1">INDIRECT("'Senior Women''s Epée'!R2C"&amp;O1,FALSE)</f>
        <v>Z1</v>
      </c>
      <c r="N2" s="36"/>
      <c r="O2" s="35"/>
      <c r="P2" s="35" t="str">
        <f ca="1">INDIRECT("'Senior Women''s Epée'!R2C"&amp;R1,FALSE)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Women''s Epée'!$A$3=1,49,49)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 aca="true" t="shared" si="0" ref="A4:A16">IF(D4=0,"",IF(D4=D3,A3,ROW()-3&amp;IF(D4=D5,"T","")))</f>
        <v>1</v>
      </c>
      <c r="B4" s="14" t="s">
        <v>19</v>
      </c>
      <c r="C4" s="68" t="s">
        <v>5</v>
      </c>
      <c r="D4" s="56">
        <f aca="true" t="shared" si="1" ref="D4:D16">ROUND(E4+LARGE($X4:$AF4,1)+LARGE($X4:$AF4,2)+LARGE($X4:$AF4,3)+LARGE($X4:$AF4,4),0)</f>
        <v>1295</v>
      </c>
      <c r="E4" s="57"/>
      <c r="F4" s="58" t="s">
        <v>4</v>
      </c>
      <c r="G4" s="59">
        <f>IF(OR(F4&gt;=33,ISNUMBER(F4)=FALSE),0,VLOOKUP(F4,PointTable,G$3,TRUE))</f>
        <v>0</v>
      </c>
      <c r="H4" s="58" t="s">
        <v>4</v>
      </c>
      <c r="I4" s="59">
        <f aca="true" t="shared" si="2" ref="I4:I16">IF(OR(H4&gt;=33,ISNUMBER(H4)=FALSE),0,VLOOKUP(H4,PointTable,I$3,TRUE))</f>
        <v>0</v>
      </c>
      <c r="J4" s="60">
        <f aca="true" t="shared" si="3" ref="J4:J16">IF(ISERROR(L4),"np",L4)</f>
        <v>14</v>
      </c>
      <c r="K4" s="61">
        <f>IF(OR(J4&gt;=49,ISNUMBER(J4)=FALSE),0,VLOOKUP(J4,PointTable,K$3,TRUE))</f>
        <v>510</v>
      </c>
      <c r="L4" s="60">
        <f>VLOOKUP($B4,'Senior Women''s Epée'!$B$4:$Q$96,L$1-1,FALSE)</f>
        <v>14</v>
      </c>
      <c r="M4" s="60">
        <f aca="true" t="shared" si="4" ref="M4:M16">IF(ISERROR(O4),"np",O4)</f>
        <v>24</v>
      </c>
      <c r="N4" s="61">
        <f aca="true" t="shared" si="5" ref="N4:N16">IF(OR(M4&gt;=49,ISNUMBER(M4)=FALSE),0,VLOOKUP(M4,PointTable,N$3,TRUE))</f>
        <v>380</v>
      </c>
      <c r="O4" s="60">
        <f>VLOOKUP($B4,'Senior Women''s Epée'!$B$4:$Q$96,O$1-1,FALSE)</f>
        <v>24</v>
      </c>
      <c r="P4" s="60">
        <f>IF(ISERROR(R4),"np",R4)</f>
        <v>19</v>
      </c>
      <c r="Q4" s="61">
        <f aca="true" t="shared" si="6" ref="Q4:Q16">IF(OR(P4&gt;=49,ISNUMBER(P4)=FALSE),0,VLOOKUP(P4,PointTable,Q$3,TRUE))</f>
        <v>405</v>
      </c>
      <c r="R4" s="60">
        <f>VLOOKUP($B4,'Senior Women''s Epée'!$B$4:$Q$96,R$1-1,FALSE)</f>
        <v>19</v>
      </c>
      <c r="S4" s="62"/>
      <c r="V4" s="64"/>
      <c r="X4" s="65">
        <f>G4</f>
        <v>0</v>
      </c>
      <c r="Y4" s="65">
        <f>I4</f>
        <v>0</v>
      </c>
      <c r="Z4" s="65">
        <f>K4</f>
        <v>510</v>
      </c>
      <c r="AA4" s="65">
        <f>N4</f>
        <v>380</v>
      </c>
      <c r="AB4" s="65">
        <f>Q4</f>
        <v>405</v>
      </c>
      <c r="AC4" s="65">
        <f>ABS(S4)</f>
        <v>0</v>
      </c>
      <c r="AD4" s="65">
        <f>ABS(T4)</f>
        <v>0</v>
      </c>
      <c r="AE4" s="65">
        <f>ABS(U4)</f>
        <v>0</v>
      </c>
      <c r="AF4" s="65">
        <f>ABS(V4)</f>
        <v>0</v>
      </c>
    </row>
    <row r="5" spans="1:32" ht="13.5" customHeight="1">
      <c r="A5" s="54" t="str">
        <f t="shared" si="0"/>
        <v>2</v>
      </c>
      <c r="B5" s="14" t="s">
        <v>31</v>
      </c>
      <c r="C5" s="68" t="s">
        <v>5</v>
      </c>
      <c r="D5" s="56">
        <f t="shared" si="1"/>
        <v>1165</v>
      </c>
      <c r="E5" s="57"/>
      <c r="F5" s="58" t="s">
        <v>4</v>
      </c>
      <c r="G5" s="59">
        <f aca="true" t="shared" si="7" ref="G5:G16">IF(OR(F5&gt;=33,ISNUMBER(F5)=FALSE),0,VLOOKUP(F5,PointTable,G$3,TRUE))</f>
        <v>0</v>
      </c>
      <c r="H5" s="58" t="s">
        <v>4</v>
      </c>
      <c r="I5" s="59">
        <f t="shared" si="2"/>
        <v>0</v>
      </c>
      <c r="J5" s="60">
        <f t="shared" si="3"/>
        <v>15</v>
      </c>
      <c r="K5" s="61">
        <f aca="true" t="shared" si="8" ref="K5:K16">IF(OR(J5&gt;=49,ISNUMBER(J5)=FALSE),0,VLOOKUP(J5,PointTable,K$3,TRUE))</f>
        <v>495</v>
      </c>
      <c r="L5" s="60">
        <f>VLOOKUP($B5,'Senior Women''s Epée'!$B$4:$Q$96,L$1-1,FALSE)</f>
        <v>15</v>
      </c>
      <c r="M5" s="60">
        <f t="shared" si="4"/>
        <v>34</v>
      </c>
      <c r="N5" s="61">
        <f t="shared" si="5"/>
        <v>270</v>
      </c>
      <c r="O5" s="60">
        <f>VLOOKUP($B5,'Senior Women''s Epée'!$B$4:$Q$96,O$1-1,FALSE)</f>
        <v>34</v>
      </c>
      <c r="P5" s="60">
        <f>IF(ISERROR(R5),"np",R5)</f>
        <v>20</v>
      </c>
      <c r="Q5" s="61">
        <f t="shared" si="6"/>
        <v>400</v>
      </c>
      <c r="R5" s="60">
        <f>VLOOKUP($B5,'Senior Women''s Epée'!$B$4:$Q$96,R$1-1,FALSE)</f>
        <v>20</v>
      </c>
      <c r="S5" s="62"/>
      <c r="V5" s="64"/>
      <c r="X5" s="65">
        <f aca="true" t="shared" si="9" ref="X5:X16">G5</f>
        <v>0</v>
      </c>
      <c r="Y5" s="65">
        <f aca="true" t="shared" si="10" ref="Y5:Y16">I5</f>
        <v>0</v>
      </c>
      <c r="Z5" s="65">
        <f aca="true" t="shared" si="11" ref="Z5:Z16">K5</f>
        <v>495</v>
      </c>
      <c r="AA5" s="65">
        <f aca="true" t="shared" si="12" ref="AA5:AA16">N5</f>
        <v>270</v>
      </c>
      <c r="AB5" s="65">
        <f aca="true" t="shared" si="13" ref="AB5:AB16">Q5</f>
        <v>400</v>
      </c>
      <c r="AC5" s="65">
        <f aca="true" t="shared" si="14" ref="AC5:AC16">ABS(S5)</f>
        <v>0</v>
      </c>
      <c r="AD5" s="65">
        <f aca="true" t="shared" si="15" ref="AD5:AD16">ABS(T5)</f>
        <v>0</v>
      </c>
      <c r="AE5" s="65">
        <f aca="true" t="shared" si="16" ref="AE5:AE16">ABS(U5)</f>
        <v>0</v>
      </c>
      <c r="AF5" s="65">
        <f aca="true" t="shared" si="17" ref="AF5:AF16">ABS(V5)</f>
        <v>0</v>
      </c>
    </row>
    <row r="6" spans="1:32" ht="13.5" customHeight="1">
      <c r="A6" s="54" t="str">
        <f t="shared" si="0"/>
        <v>3</v>
      </c>
      <c r="B6" s="66" t="s">
        <v>95</v>
      </c>
      <c r="C6" s="68" t="s">
        <v>5</v>
      </c>
      <c r="D6" s="56">
        <f t="shared" si="1"/>
        <v>1021</v>
      </c>
      <c r="E6" s="57"/>
      <c r="F6" s="58">
        <v>21</v>
      </c>
      <c r="G6" s="59">
        <f t="shared" si="7"/>
        <v>206</v>
      </c>
      <c r="H6" s="58" t="s">
        <v>4</v>
      </c>
      <c r="I6" s="59">
        <f t="shared" si="2"/>
        <v>0</v>
      </c>
      <c r="J6" s="60" t="str">
        <f t="shared" si="3"/>
        <v>np</v>
      </c>
      <c r="K6" s="61">
        <f t="shared" si="8"/>
        <v>0</v>
      </c>
      <c r="L6" s="60" t="str">
        <f>VLOOKUP($B6,'Senior Women''s Epée'!$B$4:$Q$96,L$1-1,FALSE)</f>
        <v>np</v>
      </c>
      <c r="M6" s="60">
        <f t="shared" si="4"/>
        <v>40</v>
      </c>
      <c r="N6" s="61">
        <f t="shared" si="5"/>
        <v>240</v>
      </c>
      <c r="O6" s="60">
        <f>VLOOKUP($B6,'Senior Women''s Epée'!$B$4:$Q$96,O$1-1,FALSE)</f>
        <v>40</v>
      </c>
      <c r="P6" s="60">
        <f>IF(ISERROR(R6),"np",R6)</f>
        <v>12</v>
      </c>
      <c r="Q6" s="61">
        <f t="shared" si="6"/>
        <v>575</v>
      </c>
      <c r="R6" s="60">
        <f>VLOOKUP($B6,'Senior Women''s Epée'!$B$4:$Q$96,R$1-1,FALSE)</f>
        <v>12</v>
      </c>
      <c r="S6" s="62"/>
      <c r="V6" s="64"/>
      <c r="X6" s="65">
        <f t="shared" si="9"/>
        <v>206</v>
      </c>
      <c r="Y6" s="65">
        <f t="shared" si="10"/>
        <v>0</v>
      </c>
      <c r="Z6" s="65">
        <f t="shared" si="11"/>
        <v>0</v>
      </c>
      <c r="AA6" s="65">
        <f t="shared" si="12"/>
        <v>240</v>
      </c>
      <c r="AB6" s="65">
        <f t="shared" si="13"/>
        <v>575</v>
      </c>
      <c r="AC6" s="65">
        <f t="shared" si="14"/>
        <v>0</v>
      </c>
      <c r="AD6" s="65">
        <f t="shared" si="15"/>
        <v>0</v>
      </c>
      <c r="AE6" s="65">
        <f t="shared" si="16"/>
        <v>0</v>
      </c>
      <c r="AF6" s="65">
        <f t="shared" si="17"/>
        <v>0</v>
      </c>
    </row>
    <row r="7" spans="1:32" ht="13.5" customHeight="1">
      <c r="A7" s="54" t="str">
        <f t="shared" si="0"/>
        <v>4</v>
      </c>
      <c r="B7" s="14" t="s">
        <v>32</v>
      </c>
      <c r="C7" s="68" t="s">
        <v>5</v>
      </c>
      <c r="D7" s="56">
        <f t="shared" si="1"/>
        <v>962</v>
      </c>
      <c r="E7" s="57"/>
      <c r="F7" s="58">
        <v>27</v>
      </c>
      <c r="G7" s="59">
        <f t="shared" si="7"/>
        <v>170</v>
      </c>
      <c r="H7" s="58">
        <v>30</v>
      </c>
      <c r="I7" s="59">
        <f t="shared" si="2"/>
        <v>167</v>
      </c>
      <c r="J7" s="60">
        <f t="shared" si="3"/>
        <v>20</v>
      </c>
      <c r="K7" s="61">
        <f t="shared" si="8"/>
        <v>400</v>
      </c>
      <c r="L7" s="60">
        <f>VLOOKUP($B7,'Senior Women''s Epée'!$B$4:$Q$96,L$1-1,FALSE)</f>
        <v>20</v>
      </c>
      <c r="M7" s="60">
        <f t="shared" si="4"/>
        <v>43</v>
      </c>
      <c r="N7" s="61">
        <f t="shared" si="5"/>
        <v>225</v>
      </c>
      <c r="O7" s="60">
        <f>VLOOKUP($B7,'Senior Women''s Epée'!$B$4:$Q$96,O$1-1,FALSE)</f>
        <v>43</v>
      </c>
      <c r="P7" s="60" t="str">
        <f>IF(ISERROR(R7),"np",R7)</f>
        <v>np</v>
      </c>
      <c r="Q7" s="61">
        <f t="shared" si="6"/>
        <v>0</v>
      </c>
      <c r="R7" s="60" t="str">
        <f>VLOOKUP($B7,'Senior Women''s Epée'!$B$4:$Q$96,R$1-1,FALSE)</f>
        <v>np</v>
      </c>
      <c r="S7" s="62"/>
      <c r="V7" s="64"/>
      <c r="X7" s="65">
        <f t="shared" si="9"/>
        <v>170</v>
      </c>
      <c r="Y7" s="65">
        <f t="shared" si="10"/>
        <v>167</v>
      </c>
      <c r="Z7" s="65">
        <f t="shared" si="11"/>
        <v>400</v>
      </c>
      <c r="AA7" s="65">
        <f t="shared" si="12"/>
        <v>225</v>
      </c>
      <c r="AB7" s="65">
        <f t="shared" si="13"/>
        <v>0</v>
      </c>
      <c r="AC7" s="65">
        <f t="shared" si="14"/>
        <v>0</v>
      </c>
      <c r="AD7" s="65">
        <f t="shared" si="15"/>
        <v>0</v>
      </c>
      <c r="AE7" s="65">
        <f t="shared" si="16"/>
        <v>0</v>
      </c>
      <c r="AF7" s="65">
        <f t="shared" si="17"/>
        <v>0</v>
      </c>
    </row>
    <row r="8" spans="1:32" ht="13.5" customHeight="1">
      <c r="A8" s="54" t="str">
        <f t="shared" si="0"/>
        <v>5</v>
      </c>
      <c r="B8" s="23" t="s">
        <v>17</v>
      </c>
      <c r="C8" s="68" t="s">
        <v>5</v>
      </c>
      <c r="D8" s="56">
        <f t="shared" si="1"/>
        <v>840</v>
      </c>
      <c r="E8" s="57"/>
      <c r="F8" s="58" t="s">
        <v>4</v>
      </c>
      <c r="G8" s="59">
        <f t="shared" si="7"/>
        <v>0</v>
      </c>
      <c r="H8" s="58" t="s">
        <v>4</v>
      </c>
      <c r="I8" s="59">
        <f t="shared" si="2"/>
        <v>0</v>
      </c>
      <c r="J8" s="60" t="str">
        <f t="shared" si="3"/>
        <v>np</v>
      </c>
      <c r="K8" s="61">
        <f t="shared" si="8"/>
        <v>0</v>
      </c>
      <c r="L8" s="60" t="str">
        <f>VLOOKUP($B8,'Senior Women''s Epée'!$B$4:$Q$96,L$1-1,FALSE)</f>
        <v>np</v>
      </c>
      <c r="M8" s="60">
        <f t="shared" si="4"/>
        <v>3</v>
      </c>
      <c r="N8" s="61">
        <f t="shared" si="5"/>
        <v>840</v>
      </c>
      <c r="O8" s="60">
        <f>VLOOKUP($B8,'Senior Women''s Epée'!$B$4:$Q$96,O$1-1,FALSE)</f>
        <v>3</v>
      </c>
      <c r="P8" s="60" t="str">
        <f aca="true" t="shared" si="18" ref="P8:P15">IF(ISERROR(R8),"np",R8)</f>
        <v>np</v>
      </c>
      <c r="Q8" s="61">
        <f t="shared" si="6"/>
        <v>0</v>
      </c>
      <c r="R8" s="60" t="str">
        <f>VLOOKUP($B8,'Senior Women''s Epée'!$B$4:$Q$96,R$1-1,FALSE)</f>
        <v>np</v>
      </c>
      <c r="S8" s="62"/>
      <c r="V8" s="64"/>
      <c r="X8" s="65">
        <f t="shared" si="9"/>
        <v>0</v>
      </c>
      <c r="Y8" s="65">
        <f t="shared" si="10"/>
        <v>0</v>
      </c>
      <c r="Z8" s="65">
        <f t="shared" si="11"/>
        <v>0</v>
      </c>
      <c r="AA8" s="65">
        <f t="shared" si="12"/>
        <v>840</v>
      </c>
      <c r="AB8" s="65">
        <f t="shared" si="13"/>
        <v>0</v>
      </c>
      <c r="AC8" s="65">
        <f t="shared" si="14"/>
        <v>0</v>
      </c>
      <c r="AD8" s="65">
        <f t="shared" si="15"/>
        <v>0</v>
      </c>
      <c r="AE8" s="65">
        <f t="shared" si="16"/>
        <v>0</v>
      </c>
      <c r="AF8" s="65">
        <f t="shared" si="17"/>
        <v>0</v>
      </c>
    </row>
    <row r="9" spans="1:32" ht="13.5" customHeight="1">
      <c r="A9" s="54" t="str">
        <f t="shared" si="0"/>
        <v>6</v>
      </c>
      <c r="B9" s="66" t="s">
        <v>87</v>
      </c>
      <c r="C9" s="68" t="s">
        <v>86</v>
      </c>
      <c r="D9" s="56">
        <f t="shared" si="1"/>
        <v>740</v>
      </c>
      <c r="E9" s="57"/>
      <c r="F9" s="58">
        <v>3</v>
      </c>
      <c r="G9" s="59">
        <f t="shared" si="7"/>
        <v>510</v>
      </c>
      <c r="H9" s="58" t="s">
        <v>4</v>
      </c>
      <c r="I9" s="59">
        <f t="shared" si="2"/>
        <v>0</v>
      </c>
      <c r="J9" s="60">
        <f aca="true" t="shared" si="19" ref="J9:J15">IF(ISERROR(L9),"np",L9)</f>
        <v>42</v>
      </c>
      <c r="K9" s="61">
        <f t="shared" si="8"/>
        <v>230</v>
      </c>
      <c r="L9" s="60">
        <f>VLOOKUP($B9,'Senior Women''s Epée'!$B$4:$Q$96,L$1-1,FALSE)</f>
        <v>42</v>
      </c>
      <c r="M9" s="60" t="str">
        <f aca="true" t="shared" si="20" ref="M9:M15">IF(ISERROR(O9),"np",O9)</f>
        <v>np</v>
      </c>
      <c r="N9" s="61">
        <f t="shared" si="5"/>
        <v>0</v>
      </c>
      <c r="O9" s="60" t="str">
        <f>VLOOKUP($B9,'Senior Women''s Epée'!$B$4:$Q$96,O$1-1,FALSE)</f>
        <v>np</v>
      </c>
      <c r="P9" s="60" t="str">
        <f t="shared" si="18"/>
        <v>np</v>
      </c>
      <c r="Q9" s="61">
        <f t="shared" si="6"/>
        <v>0</v>
      </c>
      <c r="R9" s="60" t="str">
        <f>VLOOKUP($B9,'Senior Women''s Epée'!$B$4:$Q$96,R$1-1,FALSE)</f>
        <v>np</v>
      </c>
      <c r="S9" s="62"/>
      <c r="V9" s="64"/>
      <c r="X9" s="65">
        <f t="shared" si="9"/>
        <v>510</v>
      </c>
      <c r="Y9" s="65">
        <f t="shared" si="10"/>
        <v>0</v>
      </c>
      <c r="Z9" s="65">
        <f t="shared" si="11"/>
        <v>230</v>
      </c>
      <c r="AA9" s="65">
        <f t="shared" si="12"/>
        <v>0</v>
      </c>
      <c r="AB9" s="65">
        <f t="shared" si="13"/>
        <v>0</v>
      </c>
      <c r="AC9" s="65">
        <f t="shared" si="14"/>
        <v>0</v>
      </c>
      <c r="AD9" s="65">
        <f t="shared" si="15"/>
        <v>0</v>
      </c>
      <c r="AE9" s="65">
        <f t="shared" si="16"/>
        <v>0</v>
      </c>
      <c r="AF9" s="65">
        <f t="shared" si="17"/>
        <v>0</v>
      </c>
    </row>
    <row r="10" spans="1:32" ht="13.5" customHeight="1">
      <c r="A10" s="54" t="str">
        <f t="shared" si="0"/>
        <v>7</v>
      </c>
      <c r="B10" s="14" t="s">
        <v>77</v>
      </c>
      <c r="C10" s="68" t="s">
        <v>5</v>
      </c>
      <c r="D10" s="56">
        <f t="shared" si="1"/>
        <v>686</v>
      </c>
      <c r="E10" s="57"/>
      <c r="F10" s="58">
        <v>29</v>
      </c>
      <c r="G10" s="59">
        <f t="shared" si="7"/>
        <v>168</v>
      </c>
      <c r="H10" s="58">
        <v>24</v>
      </c>
      <c r="I10" s="59">
        <f t="shared" si="2"/>
        <v>203</v>
      </c>
      <c r="J10" s="60">
        <f t="shared" si="19"/>
        <v>25</v>
      </c>
      <c r="K10" s="61">
        <f t="shared" si="8"/>
        <v>315</v>
      </c>
      <c r="L10" s="60">
        <f>VLOOKUP($B10,'Senior Women''s Epée'!$B$4:$Q$96,L$1-1,FALSE)</f>
        <v>25</v>
      </c>
      <c r="M10" s="60" t="str">
        <f t="shared" si="20"/>
        <v>np</v>
      </c>
      <c r="N10" s="61">
        <f t="shared" si="5"/>
        <v>0</v>
      </c>
      <c r="O10" s="60" t="str">
        <f>VLOOKUP($B10,'Senior Women''s Epée'!$B$4:$Q$96,O$1-1,FALSE)</f>
        <v>np</v>
      </c>
      <c r="P10" s="60" t="str">
        <f>IF(ISERROR(R10),"np",R10)</f>
        <v>np</v>
      </c>
      <c r="Q10" s="61">
        <f t="shared" si="6"/>
        <v>0</v>
      </c>
      <c r="R10" s="60" t="str">
        <f>VLOOKUP($B10,'Senior Women''s Epée'!$B$4:$Q$96,R$1-1,FALSE)</f>
        <v>np</v>
      </c>
      <c r="S10" s="62"/>
      <c r="V10" s="64"/>
      <c r="X10" s="65">
        <f>G10</f>
        <v>168</v>
      </c>
      <c r="Y10" s="65">
        <f>I10</f>
        <v>203</v>
      </c>
      <c r="Z10" s="65">
        <f>K10</f>
        <v>315</v>
      </c>
      <c r="AA10" s="65">
        <f>N10</f>
        <v>0</v>
      </c>
      <c r="AB10" s="65">
        <f>Q10</f>
        <v>0</v>
      </c>
      <c r="AC10" s="65">
        <f aca="true" t="shared" si="21" ref="AC10:AF11">ABS(S10)</f>
        <v>0</v>
      </c>
      <c r="AD10" s="65">
        <f t="shared" si="21"/>
        <v>0</v>
      </c>
      <c r="AE10" s="65">
        <f t="shared" si="21"/>
        <v>0</v>
      </c>
      <c r="AF10" s="65">
        <f t="shared" si="21"/>
        <v>0</v>
      </c>
    </row>
    <row r="11" spans="1:32" ht="13.5" customHeight="1">
      <c r="A11" s="54" t="str">
        <f t="shared" si="0"/>
        <v>8</v>
      </c>
      <c r="B11" s="66" t="s">
        <v>130</v>
      </c>
      <c r="C11" s="68" t="s">
        <v>5</v>
      </c>
      <c r="D11" s="56">
        <f t="shared" si="1"/>
        <v>559</v>
      </c>
      <c r="E11" s="57"/>
      <c r="F11" s="58" t="s">
        <v>4</v>
      </c>
      <c r="G11" s="59">
        <f t="shared" si="7"/>
        <v>0</v>
      </c>
      <c r="H11" s="58">
        <v>28</v>
      </c>
      <c r="I11" s="59">
        <f t="shared" si="2"/>
        <v>169</v>
      </c>
      <c r="J11" s="60">
        <f t="shared" si="19"/>
        <v>22</v>
      </c>
      <c r="K11" s="61">
        <f t="shared" si="8"/>
        <v>390</v>
      </c>
      <c r="L11" s="60">
        <f>VLOOKUP($B11,'Senior Women''s Epée'!$B$4:$Q$96,L$1-1,FALSE)</f>
        <v>22</v>
      </c>
      <c r="M11" s="60" t="str">
        <f t="shared" si="20"/>
        <v>np</v>
      </c>
      <c r="N11" s="61">
        <f t="shared" si="5"/>
        <v>0</v>
      </c>
      <c r="O11" s="60" t="str">
        <f>VLOOKUP($B11,'Senior Women''s Epée'!$B$4:$Q$96,O$1-1,FALSE)</f>
        <v>np</v>
      </c>
      <c r="P11" s="60" t="str">
        <f t="shared" si="18"/>
        <v>np</v>
      </c>
      <c r="Q11" s="61">
        <f t="shared" si="6"/>
        <v>0</v>
      </c>
      <c r="R11" s="60" t="str">
        <f>VLOOKUP($B11,'Senior Women''s Epée'!$B$4:$Q$96,R$1-1,FALSE)</f>
        <v>np</v>
      </c>
      <c r="S11" s="62"/>
      <c r="V11" s="64"/>
      <c r="X11" s="65">
        <f>G11</f>
        <v>0</v>
      </c>
      <c r="Y11" s="65">
        <f>I11</f>
        <v>169</v>
      </c>
      <c r="Z11" s="65">
        <f>K11</f>
        <v>390</v>
      </c>
      <c r="AA11" s="65">
        <f>N11</f>
        <v>0</v>
      </c>
      <c r="AB11" s="65">
        <f>Q11</f>
        <v>0</v>
      </c>
      <c r="AC11" s="65">
        <f t="shared" si="21"/>
        <v>0</v>
      </c>
      <c r="AD11" s="65">
        <f t="shared" si="21"/>
        <v>0</v>
      </c>
      <c r="AE11" s="65">
        <f t="shared" si="21"/>
        <v>0</v>
      </c>
      <c r="AF11" s="65">
        <f t="shared" si="21"/>
        <v>0</v>
      </c>
    </row>
    <row r="12" spans="1:32" ht="13.5" customHeight="1">
      <c r="A12" s="54" t="str">
        <f t="shared" si="0"/>
        <v>9</v>
      </c>
      <c r="B12" s="66" t="s">
        <v>46</v>
      </c>
      <c r="C12" s="68" t="s">
        <v>5</v>
      </c>
      <c r="D12" s="56">
        <f t="shared" si="1"/>
        <v>265</v>
      </c>
      <c r="E12" s="57"/>
      <c r="F12" s="58" t="s">
        <v>4</v>
      </c>
      <c r="G12" s="59">
        <f t="shared" si="7"/>
        <v>0</v>
      </c>
      <c r="H12" s="58" t="s">
        <v>4</v>
      </c>
      <c r="I12" s="59">
        <f t="shared" si="2"/>
        <v>0</v>
      </c>
      <c r="J12" s="60" t="str">
        <f t="shared" si="19"/>
        <v>np</v>
      </c>
      <c r="K12" s="61">
        <f t="shared" si="8"/>
        <v>0</v>
      </c>
      <c r="L12" s="60" t="str">
        <f>VLOOKUP($B12,'Senior Women''s Epée'!$B$4:$Q$96,L$1-1,FALSE)</f>
        <v>np</v>
      </c>
      <c r="M12" s="60">
        <f t="shared" si="20"/>
        <v>35</v>
      </c>
      <c r="N12" s="61">
        <f t="shared" si="5"/>
        <v>265</v>
      </c>
      <c r="O12" s="60">
        <f>VLOOKUP($B12,'Senior Women''s Epée'!$B$4:$Q$96,O$1-1,FALSE)</f>
        <v>35</v>
      </c>
      <c r="P12" s="60" t="str">
        <f>IF(ISERROR(R12),"np",R12)</f>
        <v>np</v>
      </c>
      <c r="Q12" s="61">
        <f t="shared" si="6"/>
        <v>0</v>
      </c>
      <c r="R12" s="60" t="str">
        <f>VLOOKUP($B12,'Senior Women''s Epée'!$B$4:$Q$96,R$1-1,FALSE)</f>
        <v>np</v>
      </c>
      <c r="S12" s="62"/>
      <c r="V12" s="64"/>
      <c r="X12" s="65">
        <f t="shared" si="9"/>
        <v>0</v>
      </c>
      <c r="Y12" s="65">
        <f t="shared" si="10"/>
        <v>0</v>
      </c>
      <c r="Z12" s="65">
        <f t="shared" si="11"/>
        <v>0</v>
      </c>
      <c r="AA12" s="65">
        <f t="shared" si="12"/>
        <v>265</v>
      </c>
      <c r="AB12" s="65">
        <f t="shared" si="13"/>
        <v>0</v>
      </c>
      <c r="AC12" s="65">
        <f t="shared" si="14"/>
        <v>0</v>
      </c>
      <c r="AD12" s="65">
        <f t="shared" si="15"/>
        <v>0</v>
      </c>
      <c r="AE12" s="65">
        <f t="shared" si="16"/>
        <v>0</v>
      </c>
      <c r="AF12" s="65">
        <f t="shared" si="17"/>
        <v>0</v>
      </c>
    </row>
    <row r="13" spans="1:32" ht="13.5" customHeight="1">
      <c r="A13" s="54" t="str">
        <f t="shared" si="0"/>
        <v>10</v>
      </c>
      <c r="B13" s="14" t="s">
        <v>53</v>
      </c>
      <c r="C13" s="68" t="s">
        <v>5</v>
      </c>
      <c r="D13" s="56">
        <f t="shared" si="1"/>
        <v>250</v>
      </c>
      <c r="E13" s="57"/>
      <c r="F13" s="58" t="s">
        <v>4</v>
      </c>
      <c r="G13" s="59">
        <f t="shared" si="7"/>
        <v>0</v>
      </c>
      <c r="H13" s="58" t="s">
        <v>4</v>
      </c>
      <c r="I13" s="59">
        <f t="shared" si="2"/>
        <v>0</v>
      </c>
      <c r="J13" s="60" t="str">
        <f t="shared" si="19"/>
        <v>np</v>
      </c>
      <c r="K13" s="61">
        <f t="shared" si="8"/>
        <v>0</v>
      </c>
      <c r="L13" s="60" t="str">
        <f>VLOOKUP($B13,'Senior Women''s Epée'!$B$4:$Q$96,L$1-1,FALSE)</f>
        <v>np</v>
      </c>
      <c r="M13" s="60">
        <f t="shared" si="20"/>
        <v>38</v>
      </c>
      <c r="N13" s="61">
        <f t="shared" si="5"/>
        <v>250</v>
      </c>
      <c r="O13" s="60">
        <f>VLOOKUP($B13,'Senior Women''s Epée'!$B$4:$Q$96,O$1-1,FALSE)</f>
        <v>38</v>
      </c>
      <c r="P13" s="60" t="str">
        <f t="shared" si="18"/>
        <v>np</v>
      </c>
      <c r="Q13" s="61">
        <f t="shared" si="6"/>
        <v>0</v>
      </c>
      <c r="R13" s="60" t="str">
        <f>VLOOKUP($B13,'Senior Women''s Epée'!$B$4:$Q$96,R$1-1,FALSE)</f>
        <v>np</v>
      </c>
      <c r="S13" s="62"/>
      <c r="V13" s="64"/>
      <c r="X13" s="65">
        <f>G13</f>
        <v>0</v>
      </c>
      <c r="Y13" s="65">
        <f>I13</f>
        <v>0</v>
      </c>
      <c r="Z13" s="65">
        <f>K13</f>
        <v>0</v>
      </c>
      <c r="AA13" s="65">
        <f>N13</f>
        <v>250</v>
      </c>
      <c r="AB13" s="65">
        <f>Q13</f>
        <v>0</v>
      </c>
      <c r="AC13" s="65">
        <f aca="true" t="shared" si="22" ref="AC13:AF15">ABS(S13)</f>
        <v>0</v>
      </c>
      <c r="AD13" s="65">
        <f t="shared" si="22"/>
        <v>0</v>
      </c>
      <c r="AE13" s="65">
        <f t="shared" si="22"/>
        <v>0</v>
      </c>
      <c r="AF13" s="65">
        <f t="shared" si="22"/>
        <v>0</v>
      </c>
    </row>
    <row r="14" spans="1:32" ht="13.5" customHeight="1">
      <c r="A14" s="54" t="str">
        <f t="shared" si="0"/>
        <v>11</v>
      </c>
      <c r="B14" s="66" t="s">
        <v>129</v>
      </c>
      <c r="C14" s="68" t="s">
        <v>5</v>
      </c>
      <c r="D14" s="56">
        <f t="shared" si="1"/>
        <v>210</v>
      </c>
      <c r="E14" s="57"/>
      <c r="F14" s="58" t="s">
        <v>4</v>
      </c>
      <c r="G14" s="59">
        <f t="shared" si="7"/>
        <v>0</v>
      </c>
      <c r="H14" s="58">
        <v>17.5</v>
      </c>
      <c r="I14" s="59">
        <f t="shared" si="2"/>
        <v>209.5</v>
      </c>
      <c r="J14" s="60" t="str">
        <f t="shared" si="19"/>
        <v>np</v>
      </c>
      <c r="K14" s="61">
        <f t="shared" si="8"/>
        <v>0</v>
      </c>
      <c r="L14" s="60" t="e">
        <f>VLOOKUP($B14,'Senior Women''s Epée'!$B$4:$Q$96,L$1-1,FALSE)</f>
        <v>#N/A</v>
      </c>
      <c r="M14" s="60" t="str">
        <f t="shared" si="20"/>
        <v>np</v>
      </c>
      <c r="N14" s="61">
        <f t="shared" si="5"/>
        <v>0</v>
      </c>
      <c r="O14" s="60" t="e">
        <f>VLOOKUP($B14,'Senior Women''s Epée'!$B$4:$Q$96,O$1-1,FALSE)</f>
        <v>#N/A</v>
      </c>
      <c r="P14" s="60" t="str">
        <f>IF(ISERROR(R14),"np",R14)</f>
        <v>np</v>
      </c>
      <c r="Q14" s="61">
        <f t="shared" si="6"/>
        <v>0</v>
      </c>
      <c r="R14" s="60" t="e">
        <f>VLOOKUP($B14,'Senior Women''s Epée'!$B$4:$Q$96,R$1-1,FALSE)</f>
        <v>#N/A</v>
      </c>
      <c r="S14" s="62"/>
      <c r="V14" s="64"/>
      <c r="X14" s="65">
        <f>G14</f>
        <v>0</v>
      </c>
      <c r="Y14" s="65">
        <f>I14</f>
        <v>209.5</v>
      </c>
      <c r="Z14" s="65">
        <f>K14</f>
        <v>0</v>
      </c>
      <c r="AA14" s="65">
        <f>N14</f>
        <v>0</v>
      </c>
      <c r="AB14" s="65">
        <f>Q14</f>
        <v>0</v>
      </c>
      <c r="AC14" s="65">
        <f t="shared" si="22"/>
        <v>0</v>
      </c>
      <c r="AD14" s="65">
        <f t="shared" si="22"/>
        <v>0</v>
      </c>
      <c r="AE14" s="65">
        <f t="shared" si="22"/>
        <v>0</v>
      </c>
      <c r="AF14" s="65">
        <f t="shared" si="22"/>
        <v>0</v>
      </c>
    </row>
    <row r="15" spans="1:32" ht="13.5" customHeight="1">
      <c r="A15" s="54" t="str">
        <f t="shared" si="0"/>
        <v>12</v>
      </c>
      <c r="B15" s="14" t="s">
        <v>59</v>
      </c>
      <c r="C15" s="68" t="s">
        <v>5</v>
      </c>
      <c r="D15" s="56">
        <f t="shared" si="1"/>
        <v>206</v>
      </c>
      <c r="E15" s="57"/>
      <c r="F15" s="58" t="s">
        <v>4</v>
      </c>
      <c r="G15" s="59">
        <f t="shared" si="7"/>
        <v>0</v>
      </c>
      <c r="H15" s="58">
        <v>21</v>
      </c>
      <c r="I15" s="59">
        <f t="shared" si="2"/>
        <v>206</v>
      </c>
      <c r="J15" s="60" t="str">
        <f t="shared" si="19"/>
        <v>np</v>
      </c>
      <c r="K15" s="61">
        <f t="shared" si="8"/>
        <v>0</v>
      </c>
      <c r="L15" s="60" t="e">
        <f>VLOOKUP($B15,'Senior Women''s Epée'!$B$4:$Q$96,L$1-1,FALSE)</f>
        <v>#N/A</v>
      </c>
      <c r="M15" s="60" t="str">
        <f t="shared" si="20"/>
        <v>np</v>
      </c>
      <c r="N15" s="61">
        <f t="shared" si="5"/>
        <v>0</v>
      </c>
      <c r="O15" s="60" t="e">
        <f>VLOOKUP($B15,'Senior Women''s Epée'!$B$4:$Q$96,O$1-1,FALSE)</f>
        <v>#N/A</v>
      </c>
      <c r="P15" s="60" t="str">
        <f t="shared" si="18"/>
        <v>np</v>
      </c>
      <c r="Q15" s="61">
        <f t="shared" si="6"/>
        <v>0</v>
      </c>
      <c r="R15" s="60" t="e">
        <f>VLOOKUP($B15,'Senior Women''s Epée'!$B$4:$Q$96,R$1-1,FALSE)</f>
        <v>#N/A</v>
      </c>
      <c r="S15" s="62"/>
      <c r="V15" s="64"/>
      <c r="X15" s="65">
        <f>G15</f>
        <v>0</v>
      </c>
      <c r="Y15" s="65">
        <f>I15</f>
        <v>206</v>
      </c>
      <c r="Z15" s="65">
        <f>K15</f>
        <v>0</v>
      </c>
      <c r="AA15" s="65">
        <f>N15</f>
        <v>0</v>
      </c>
      <c r="AB15" s="65">
        <f>Q15</f>
        <v>0</v>
      </c>
      <c r="AC15" s="65">
        <f t="shared" si="22"/>
        <v>0</v>
      </c>
      <c r="AD15" s="65">
        <f t="shared" si="22"/>
        <v>0</v>
      </c>
      <c r="AE15" s="65">
        <f t="shared" si="22"/>
        <v>0</v>
      </c>
      <c r="AF15" s="65">
        <f t="shared" si="22"/>
        <v>0</v>
      </c>
    </row>
    <row r="16" spans="1:32" ht="13.5" customHeight="1">
      <c r="A16" s="54" t="str">
        <f t="shared" si="0"/>
        <v>13</v>
      </c>
      <c r="B16" s="66" t="s">
        <v>114</v>
      </c>
      <c r="C16" s="68" t="s">
        <v>5</v>
      </c>
      <c r="D16" s="56">
        <f t="shared" si="1"/>
        <v>166</v>
      </c>
      <c r="E16" s="57"/>
      <c r="F16" s="58">
        <v>31</v>
      </c>
      <c r="G16" s="59">
        <f t="shared" si="7"/>
        <v>166</v>
      </c>
      <c r="H16" s="58" t="s">
        <v>4</v>
      </c>
      <c r="I16" s="59">
        <f t="shared" si="2"/>
        <v>0</v>
      </c>
      <c r="J16" s="60" t="str">
        <f t="shared" si="3"/>
        <v>np</v>
      </c>
      <c r="K16" s="61">
        <f t="shared" si="8"/>
        <v>0</v>
      </c>
      <c r="L16" s="60" t="e">
        <f>VLOOKUP($B16,'Senior Women''s Epée'!$B$4:$Q$96,L$1-1,FALSE)</f>
        <v>#N/A</v>
      </c>
      <c r="M16" s="60" t="str">
        <f t="shared" si="4"/>
        <v>np</v>
      </c>
      <c r="N16" s="61">
        <f t="shared" si="5"/>
        <v>0</v>
      </c>
      <c r="O16" s="60" t="e">
        <f>VLOOKUP($B16,'Senior Women''s Epée'!$B$4:$Q$96,O$1-1,FALSE)</f>
        <v>#N/A</v>
      </c>
      <c r="P16" s="60" t="str">
        <f>IF(ISERROR(R16),"np",R16)</f>
        <v>np</v>
      </c>
      <c r="Q16" s="61">
        <f t="shared" si="6"/>
        <v>0</v>
      </c>
      <c r="R16" s="60" t="e">
        <f>VLOOKUP($B16,'Senior Women''s Epée'!$B$4:$Q$96,R$1-1,FALSE)</f>
        <v>#N/A</v>
      </c>
      <c r="S16" s="62"/>
      <c r="V16" s="64"/>
      <c r="X16" s="65">
        <f t="shared" si="9"/>
        <v>166</v>
      </c>
      <c r="Y16" s="65">
        <f t="shared" si="10"/>
        <v>0</v>
      </c>
      <c r="Z16" s="65">
        <f t="shared" si="11"/>
        <v>0</v>
      </c>
      <c r="AA16" s="65">
        <f t="shared" si="12"/>
        <v>0</v>
      </c>
      <c r="AB16" s="65">
        <f t="shared" si="13"/>
        <v>0</v>
      </c>
      <c r="AC16" s="65">
        <f t="shared" si="14"/>
        <v>0</v>
      </c>
      <c r="AD16" s="65">
        <f t="shared" si="15"/>
        <v>0</v>
      </c>
      <c r="AE16" s="65">
        <f t="shared" si="16"/>
        <v>0</v>
      </c>
      <c r="AF16" s="65">
        <f t="shared" si="17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Women''s Foil'!$F$1:$Q$3,3,0)</f>
        <v>6</v>
      </c>
      <c r="M1" s="35" t="s">
        <v>145</v>
      </c>
      <c r="N1" s="36"/>
      <c r="O1" s="37">
        <f>HLOOKUP(M1,'Senior Women''s Foil'!$F$1:$Q$3,3,0)</f>
        <v>8</v>
      </c>
      <c r="P1" s="35" t="s">
        <v>144</v>
      </c>
      <c r="Q1" s="36"/>
      <c r="R1" s="37">
        <f>HLOOKUP(P1,'Senior Women''s Foil'!$F$1:$Q$3,3,0)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Women''s Foil'!R2C"&amp;L1,FALSE)</f>
        <v>Z1</v>
      </c>
      <c r="K2" s="36"/>
      <c r="L2" s="35"/>
      <c r="M2" s="35" t="str">
        <f ca="1">INDIRECT("'Senior Women''s Foil'!R2C"&amp;O1,FALSE)</f>
        <v>Z1</v>
      </c>
      <c r="N2" s="36"/>
      <c r="O2" s="35"/>
      <c r="P2" s="35" t="str">
        <f ca="1">INDIRECT("'Senior Women''s Foil'!R2C"&amp;R1,FALSE)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Women''s Foil'!$A$3=1,49,49)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 aca="true" t="shared" si="0" ref="A4:A15">IF(D4=0,"",IF(D4=D3,A3,ROW()-3&amp;IF(D4=D5,"T","")))</f>
        <v>1</v>
      </c>
      <c r="B4" s="14" t="s">
        <v>36</v>
      </c>
      <c r="C4" s="68" t="s">
        <v>5</v>
      </c>
      <c r="D4" s="56">
        <f aca="true" t="shared" si="1" ref="D4:D15">ROUND(E4+LARGE($X4:$AF4,1)+LARGE($X4:$AF4,2)+LARGE($X4:$AF4,3)+LARGE($X4:$AF4,4),0)</f>
        <v>1019</v>
      </c>
      <c r="E4" s="57"/>
      <c r="F4" s="58">
        <v>23</v>
      </c>
      <c r="G4" s="59">
        <f aca="true" t="shared" si="2" ref="G4:G15">IF(OR(F4&gt;=33,ISNUMBER(F4)=FALSE),0,VLOOKUP(F4,PointTable,G$3,TRUE))</f>
        <v>204</v>
      </c>
      <c r="H4" s="58">
        <v>17</v>
      </c>
      <c r="I4" s="59">
        <f aca="true" t="shared" si="3" ref="I4:I15">IF(OR(H4&gt;=33,ISNUMBER(H4)=FALSE),0,VLOOKUP(H4,PointTable,I$3,TRUE))</f>
        <v>210</v>
      </c>
      <c r="J4" s="60" t="str">
        <f aca="true" t="shared" si="4" ref="J4:J14">IF(ISERROR(L4),"np",L4)</f>
        <v>np</v>
      </c>
      <c r="K4" s="61">
        <f aca="true" t="shared" si="5" ref="K4:K15">IF(OR(J4&gt;=49,ISNUMBER(J4)=FALSE),0,VLOOKUP(J4,PointTable,K$3,TRUE))</f>
        <v>0</v>
      </c>
      <c r="L4" s="60" t="str">
        <f>VLOOKUP($B4,'Senior Women''s Foil'!$B$4:$Q$96,L$1-1,FALSE)</f>
        <v>np</v>
      </c>
      <c r="M4" s="60">
        <f aca="true" t="shared" si="6" ref="M4:M14">IF(ISERROR(O4),"np",O4)</f>
        <v>10</v>
      </c>
      <c r="N4" s="61">
        <f aca="true" t="shared" si="7" ref="N4:N15">IF(OR(M4&gt;=49,ISNUMBER(M4)=FALSE),0,VLOOKUP(M4,PointTable,N$3,TRUE))</f>
        <v>605</v>
      </c>
      <c r="O4" s="60">
        <f>VLOOKUP($B4,'Senior Women''s Foil'!$B$4:$Q$96,O$1-1,FALSE)</f>
        <v>10</v>
      </c>
      <c r="P4" s="60" t="str">
        <f aca="true" t="shared" si="8" ref="P4:P15">IF(ISERROR(R4),"np",R4)</f>
        <v>np</v>
      </c>
      <c r="Q4" s="61">
        <f aca="true" t="shared" si="9" ref="Q4:Q15">IF(OR(P4&gt;=49,ISNUMBER(P4)=FALSE),0,VLOOKUP(P4,PointTable,Q$3,TRUE))</f>
        <v>0</v>
      </c>
      <c r="R4" s="60" t="str">
        <f>VLOOKUP($B4,'Senior Women''s Foil'!$B$4:$Q$96,R$1-1,FALSE)</f>
        <v>np</v>
      </c>
      <c r="S4" s="62"/>
      <c r="V4" s="64"/>
      <c r="X4" s="65">
        <f aca="true" t="shared" si="10" ref="X4:X15">G4</f>
        <v>204</v>
      </c>
      <c r="Y4" s="65">
        <f aca="true" t="shared" si="11" ref="Y4:Y15">I4</f>
        <v>210</v>
      </c>
      <c r="Z4" s="65">
        <f aca="true" t="shared" si="12" ref="Z4:Z15">K4</f>
        <v>0</v>
      </c>
      <c r="AA4" s="65">
        <f aca="true" t="shared" si="13" ref="AA4:AA15">N4</f>
        <v>605</v>
      </c>
      <c r="AB4" s="65">
        <f aca="true" t="shared" si="14" ref="AB4:AB15">Q4</f>
        <v>0</v>
      </c>
      <c r="AC4" s="65">
        <f aca="true" t="shared" si="15" ref="AC4:AF7">ABS(S4)</f>
        <v>0</v>
      </c>
      <c r="AD4" s="65">
        <f t="shared" si="15"/>
        <v>0</v>
      </c>
      <c r="AE4" s="65">
        <f t="shared" si="15"/>
        <v>0</v>
      </c>
      <c r="AF4" s="65">
        <f t="shared" si="15"/>
        <v>0</v>
      </c>
    </row>
    <row r="5" spans="1:32" ht="13.5" customHeight="1">
      <c r="A5" s="54" t="str">
        <f t="shared" si="0"/>
        <v>2</v>
      </c>
      <c r="B5" s="66" t="s">
        <v>126</v>
      </c>
      <c r="C5" s="68" t="s">
        <v>5</v>
      </c>
      <c r="D5" s="56">
        <f t="shared" si="1"/>
        <v>1209</v>
      </c>
      <c r="E5" s="57"/>
      <c r="F5" s="58">
        <v>8</v>
      </c>
      <c r="G5" s="59">
        <f t="shared" si="2"/>
        <v>411</v>
      </c>
      <c r="H5" s="58">
        <v>12</v>
      </c>
      <c r="I5" s="59">
        <f t="shared" si="3"/>
        <v>318</v>
      </c>
      <c r="J5" s="60" t="str">
        <f t="shared" si="4"/>
        <v>np</v>
      </c>
      <c r="K5" s="61">
        <f t="shared" si="5"/>
        <v>0</v>
      </c>
      <c r="L5" s="60" t="str">
        <f>VLOOKUP($B5,'Senior Women''s Foil'!$B$4:$Q$96,L$1-1,FALSE)</f>
        <v>np</v>
      </c>
      <c r="M5" s="60">
        <f t="shared" si="6"/>
        <v>16</v>
      </c>
      <c r="N5" s="61">
        <f t="shared" si="7"/>
        <v>480</v>
      </c>
      <c r="O5" s="60">
        <f>VLOOKUP($B5,'Senior Women''s Foil'!$B$4:$Q$96,O$1-1,FALSE)</f>
        <v>16</v>
      </c>
      <c r="P5" s="60" t="str">
        <f t="shared" si="8"/>
        <v>np</v>
      </c>
      <c r="Q5" s="61">
        <f t="shared" si="9"/>
        <v>0</v>
      </c>
      <c r="R5" s="60" t="str">
        <f>VLOOKUP($B5,'Senior Women''s Foil'!$B$4:$Q$96,R$1-1,FALSE)</f>
        <v>np</v>
      </c>
      <c r="S5" s="62"/>
      <c r="V5" s="64"/>
      <c r="X5" s="65">
        <f t="shared" si="10"/>
        <v>411</v>
      </c>
      <c r="Y5" s="65">
        <f t="shared" si="11"/>
        <v>318</v>
      </c>
      <c r="Z5" s="65">
        <f t="shared" si="12"/>
        <v>0</v>
      </c>
      <c r="AA5" s="65">
        <f t="shared" si="13"/>
        <v>480</v>
      </c>
      <c r="AB5" s="65">
        <f t="shared" si="14"/>
        <v>0</v>
      </c>
      <c r="AC5" s="65">
        <f t="shared" si="15"/>
        <v>0</v>
      </c>
      <c r="AD5" s="65">
        <f t="shared" si="15"/>
        <v>0</v>
      </c>
      <c r="AE5" s="65">
        <f t="shared" si="15"/>
        <v>0</v>
      </c>
      <c r="AF5" s="65">
        <f t="shared" si="15"/>
        <v>0</v>
      </c>
    </row>
    <row r="6" spans="1:32" ht="13.5" customHeight="1">
      <c r="A6" s="54" t="str">
        <f t="shared" si="0"/>
        <v>3</v>
      </c>
      <c r="B6" s="66" t="s">
        <v>43</v>
      </c>
      <c r="C6" s="68" t="s">
        <v>5</v>
      </c>
      <c r="D6" s="56">
        <f t="shared" si="1"/>
        <v>859</v>
      </c>
      <c r="E6" s="57"/>
      <c r="F6" s="58">
        <v>11</v>
      </c>
      <c r="G6" s="59">
        <f>IF(OR(F6&gt;=33,ISNUMBER(F6)=FALSE),0,VLOOKUP(F6,PointTable,G$3,TRUE))</f>
        <v>319</v>
      </c>
      <c r="H6" s="58" t="s">
        <v>4</v>
      </c>
      <c r="I6" s="59">
        <f t="shared" si="3"/>
        <v>0</v>
      </c>
      <c r="J6" s="60">
        <f t="shared" si="4"/>
        <v>33</v>
      </c>
      <c r="K6" s="61">
        <f>IF(OR(J6&gt;=49,ISNUMBER(J6)=FALSE),0,VLOOKUP(J6,PointTable,K$3,TRUE))</f>
        <v>275</v>
      </c>
      <c r="L6" s="60">
        <f>VLOOKUP($B6,'Senior Women''s Foil'!$B$4:$Q$96,L$1-1,FALSE)</f>
        <v>33</v>
      </c>
      <c r="M6" s="60">
        <f t="shared" si="6"/>
        <v>35</v>
      </c>
      <c r="N6" s="61">
        <f t="shared" si="7"/>
        <v>265</v>
      </c>
      <c r="O6" s="60">
        <f>VLOOKUP($B6,'Senior Women''s Foil'!$B$4:$Q$96,O$1-1,FALSE)</f>
        <v>35</v>
      </c>
      <c r="P6" s="60" t="str">
        <f t="shared" si="8"/>
        <v>np</v>
      </c>
      <c r="Q6" s="61">
        <f t="shared" si="9"/>
        <v>0</v>
      </c>
      <c r="R6" s="60" t="str">
        <f>VLOOKUP($B6,'Senior Women''s Foil'!$B$4:$Q$96,R$1-1,FALSE)</f>
        <v>np</v>
      </c>
      <c r="S6" s="62"/>
      <c r="V6" s="64"/>
      <c r="X6" s="65">
        <f t="shared" si="10"/>
        <v>319</v>
      </c>
      <c r="Y6" s="65">
        <f t="shared" si="11"/>
        <v>0</v>
      </c>
      <c r="Z6" s="65">
        <f t="shared" si="12"/>
        <v>275</v>
      </c>
      <c r="AA6" s="65">
        <f t="shared" si="13"/>
        <v>265</v>
      </c>
      <c r="AB6" s="65">
        <f t="shared" si="14"/>
        <v>0</v>
      </c>
      <c r="AC6" s="65">
        <f t="shared" si="15"/>
        <v>0</v>
      </c>
      <c r="AD6" s="65">
        <f t="shared" si="15"/>
        <v>0</v>
      </c>
      <c r="AE6" s="65">
        <f t="shared" si="15"/>
        <v>0</v>
      </c>
      <c r="AF6" s="65">
        <f t="shared" si="15"/>
        <v>0</v>
      </c>
    </row>
    <row r="7" spans="1:32" ht="13.5" customHeight="1">
      <c r="A7" s="54" t="str">
        <f t="shared" si="0"/>
        <v>4</v>
      </c>
      <c r="B7" s="66" t="s">
        <v>79</v>
      </c>
      <c r="C7" s="68" t="s">
        <v>37</v>
      </c>
      <c r="D7" s="56">
        <f t="shared" si="1"/>
        <v>840</v>
      </c>
      <c r="E7" s="57"/>
      <c r="F7" s="58" t="s">
        <v>4</v>
      </c>
      <c r="G7" s="59">
        <f t="shared" si="2"/>
        <v>0</v>
      </c>
      <c r="H7" s="58" t="s">
        <v>4</v>
      </c>
      <c r="I7" s="59">
        <f t="shared" si="3"/>
        <v>0</v>
      </c>
      <c r="J7" s="60">
        <f t="shared" si="4"/>
        <v>3</v>
      </c>
      <c r="K7" s="61">
        <f t="shared" si="5"/>
        <v>840</v>
      </c>
      <c r="L7" s="60">
        <f>VLOOKUP($B7,'Senior Women''s Foil'!$B$4:$Q$96,L$1-1,FALSE)</f>
        <v>3</v>
      </c>
      <c r="M7" s="60" t="str">
        <f t="shared" si="6"/>
        <v>np</v>
      </c>
      <c r="N7" s="61">
        <f t="shared" si="7"/>
        <v>0</v>
      </c>
      <c r="O7" s="60" t="str">
        <f>VLOOKUP($B7,'Senior Women''s Foil'!$B$4:$Q$96,O$1-1,FALSE)</f>
        <v>np</v>
      </c>
      <c r="P7" s="60" t="str">
        <f t="shared" si="8"/>
        <v>np</v>
      </c>
      <c r="Q7" s="61">
        <f t="shared" si="9"/>
        <v>0</v>
      </c>
      <c r="R7" s="60" t="str">
        <f>VLOOKUP($B7,'Senior Women''s Foil'!$B$4:$Q$96,R$1-1,FALSE)</f>
        <v>np</v>
      </c>
      <c r="S7" s="62"/>
      <c r="V7" s="64"/>
      <c r="X7" s="65">
        <f t="shared" si="10"/>
        <v>0</v>
      </c>
      <c r="Y7" s="65">
        <f t="shared" si="11"/>
        <v>0</v>
      </c>
      <c r="Z7" s="65">
        <f t="shared" si="12"/>
        <v>840</v>
      </c>
      <c r="AA7" s="65">
        <f t="shared" si="13"/>
        <v>0</v>
      </c>
      <c r="AB7" s="65">
        <f t="shared" si="14"/>
        <v>0</v>
      </c>
      <c r="AC7" s="65">
        <f t="shared" si="15"/>
        <v>0</v>
      </c>
      <c r="AD7" s="65">
        <f t="shared" si="15"/>
        <v>0</v>
      </c>
      <c r="AE7" s="65">
        <f t="shared" si="15"/>
        <v>0</v>
      </c>
      <c r="AF7" s="65">
        <f t="shared" si="15"/>
        <v>0</v>
      </c>
    </row>
    <row r="8" spans="1:32" ht="13.5" customHeight="1">
      <c r="A8" s="54" t="str">
        <f t="shared" si="0"/>
        <v>5</v>
      </c>
      <c r="B8" s="66" t="s">
        <v>105</v>
      </c>
      <c r="C8" s="68" t="s">
        <v>5</v>
      </c>
      <c r="D8" s="56">
        <f t="shared" si="1"/>
        <v>805</v>
      </c>
      <c r="E8" s="57"/>
      <c r="F8" s="58">
        <v>13</v>
      </c>
      <c r="G8" s="59">
        <f t="shared" si="2"/>
        <v>303</v>
      </c>
      <c r="H8" s="58">
        <v>20</v>
      </c>
      <c r="I8" s="59">
        <f t="shared" si="3"/>
        <v>207</v>
      </c>
      <c r="J8" s="60" t="str">
        <f t="shared" si="4"/>
        <v>np</v>
      </c>
      <c r="K8" s="61">
        <f t="shared" si="5"/>
        <v>0</v>
      </c>
      <c r="L8" s="60" t="str">
        <f>VLOOKUP($B8,'Senior Women''s Foil'!$B$4:$Q$96,L$1-1,FALSE)</f>
        <v>np</v>
      </c>
      <c r="M8" s="60">
        <f t="shared" si="6"/>
        <v>29</v>
      </c>
      <c r="N8" s="61">
        <f t="shared" si="7"/>
        <v>295</v>
      </c>
      <c r="O8" s="60">
        <f>VLOOKUP($B8,'Senior Women''s Foil'!$B$4:$Q$96,O$1-1,FALSE)</f>
        <v>29</v>
      </c>
      <c r="P8" s="60" t="str">
        <f t="shared" si="8"/>
        <v>np</v>
      </c>
      <c r="Q8" s="61">
        <f t="shared" si="9"/>
        <v>0</v>
      </c>
      <c r="R8" s="60" t="str">
        <f>VLOOKUP($B8,'Senior Women''s Foil'!$B$4:$Q$96,R$1-1,FALSE)</f>
        <v>np</v>
      </c>
      <c r="S8" s="62"/>
      <c r="V8" s="64"/>
      <c r="X8" s="65">
        <f t="shared" si="10"/>
        <v>303</v>
      </c>
      <c r="Y8" s="65">
        <f t="shared" si="11"/>
        <v>207</v>
      </c>
      <c r="Z8" s="65">
        <f t="shared" si="12"/>
        <v>0</v>
      </c>
      <c r="AA8" s="65">
        <f t="shared" si="13"/>
        <v>295</v>
      </c>
      <c r="AB8" s="65">
        <f t="shared" si="14"/>
        <v>0</v>
      </c>
      <c r="AC8" s="65">
        <f aca="true" t="shared" si="16" ref="AC8:AF14">ABS(S8)</f>
        <v>0</v>
      </c>
      <c r="AD8" s="65">
        <f t="shared" si="16"/>
        <v>0</v>
      </c>
      <c r="AE8" s="65">
        <f t="shared" si="16"/>
        <v>0</v>
      </c>
      <c r="AF8" s="65">
        <f t="shared" si="16"/>
        <v>0</v>
      </c>
    </row>
    <row r="9" spans="1:32" ht="13.5" customHeight="1">
      <c r="A9" s="54" t="str">
        <f t="shared" si="0"/>
        <v>6</v>
      </c>
      <c r="B9" s="14" t="s">
        <v>48</v>
      </c>
      <c r="C9" s="68" t="s">
        <v>5</v>
      </c>
      <c r="D9" s="56">
        <f t="shared" si="1"/>
        <v>718</v>
      </c>
      <c r="E9" s="57"/>
      <c r="F9" s="58">
        <v>15</v>
      </c>
      <c r="G9" s="59">
        <f t="shared" si="2"/>
        <v>301</v>
      </c>
      <c r="H9" s="58">
        <v>18</v>
      </c>
      <c r="I9" s="59">
        <f t="shared" si="3"/>
        <v>209</v>
      </c>
      <c r="J9" s="60">
        <f t="shared" si="4"/>
        <v>46.5</v>
      </c>
      <c r="K9" s="61">
        <f t="shared" si="5"/>
        <v>207.5</v>
      </c>
      <c r="L9" s="60">
        <f>VLOOKUP($B9,'Senior Women''s Foil'!$B$4:$Q$96,L$1-1,FALSE)</f>
        <v>46.5</v>
      </c>
      <c r="M9" s="60" t="str">
        <f t="shared" si="6"/>
        <v>np</v>
      </c>
      <c r="N9" s="61">
        <f t="shared" si="7"/>
        <v>0</v>
      </c>
      <c r="O9" s="60" t="str">
        <f>VLOOKUP($B9,'Senior Women''s Foil'!$B$4:$Q$96,O$1-1,FALSE)</f>
        <v>np</v>
      </c>
      <c r="P9" s="60" t="str">
        <f t="shared" si="8"/>
        <v>np</v>
      </c>
      <c r="Q9" s="61">
        <f t="shared" si="9"/>
        <v>0</v>
      </c>
      <c r="R9" s="60" t="str">
        <f>VLOOKUP($B9,'Senior Women''s Foil'!$B$4:$Q$96,R$1-1,FALSE)</f>
        <v>np</v>
      </c>
      <c r="S9" s="62"/>
      <c r="V9" s="64"/>
      <c r="X9" s="65">
        <f t="shared" si="10"/>
        <v>301</v>
      </c>
      <c r="Y9" s="65">
        <f t="shared" si="11"/>
        <v>209</v>
      </c>
      <c r="Z9" s="65">
        <f t="shared" si="12"/>
        <v>207.5</v>
      </c>
      <c r="AA9" s="65">
        <f t="shared" si="13"/>
        <v>0</v>
      </c>
      <c r="AB9" s="65">
        <f t="shared" si="14"/>
        <v>0</v>
      </c>
      <c r="AC9" s="65">
        <f t="shared" si="16"/>
        <v>0</v>
      </c>
      <c r="AD9" s="65">
        <f t="shared" si="16"/>
        <v>0</v>
      </c>
      <c r="AE9" s="65">
        <f t="shared" si="16"/>
        <v>0</v>
      </c>
      <c r="AF9" s="65">
        <f t="shared" si="16"/>
        <v>0</v>
      </c>
    </row>
    <row r="10" spans="1:32" ht="13.5" customHeight="1">
      <c r="A10" s="54" t="str">
        <f t="shared" si="0"/>
        <v>7</v>
      </c>
      <c r="B10" s="14" t="s">
        <v>47</v>
      </c>
      <c r="C10" s="68" t="s">
        <v>5</v>
      </c>
      <c r="D10" s="56">
        <f t="shared" si="1"/>
        <v>621</v>
      </c>
      <c r="E10" s="57"/>
      <c r="F10" s="58">
        <v>10</v>
      </c>
      <c r="G10" s="59">
        <f t="shared" si="2"/>
        <v>320</v>
      </c>
      <c r="H10" s="58">
        <v>15</v>
      </c>
      <c r="I10" s="59">
        <f t="shared" si="3"/>
        <v>301</v>
      </c>
      <c r="J10" s="60" t="str">
        <f t="shared" si="4"/>
        <v>np</v>
      </c>
      <c r="K10" s="61">
        <f t="shared" si="5"/>
        <v>0</v>
      </c>
      <c r="L10" s="60" t="e">
        <f>VLOOKUP($B10,'Senior Women''s Foil'!$B$4:$Q$96,L$1-1,FALSE)</f>
        <v>#N/A</v>
      </c>
      <c r="M10" s="60" t="str">
        <f t="shared" si="6"/>
        <v>np</v>
      </c>
      <c r="N10" s="61">
        <f t="shared" si="7"/>
        <v>0</v>
      </c>
      <c r="O10" s="60" t="e">
        <f>VLOOKUP($B10,'Senior Women''s Foil'!$B$4:$Q$96,O$1-1,FALSE)</f>
        <v>#N/A</v>
      </c>
      <c r="P10" s="60" t="str">
        <f t="shared" si="8"/>
        <v>np</v>
      </c>
      <c r="Q10" s="61">
        <f t="shared" si="9"/>
        <v>0</v>
      </c>
      <c r="R10" s="60" t="e">
        <f>VLOOKUP($B10,'Senior Women''s Foil'!$B$4:$Q$96,R$1-1,FALSE)</f>
        <v>#N/A</v>
      </c>
      <c r="S10" s="62"/>
      <c r="V10" s="64"/>
      <c r="X10" s="65">
        <f t="shared" si="10"/>
        <v>320</v>
      </c>
      <c r="Y10" s="65">
        <f t="shared" si="11"/>
        <v>301</v>
      </c>
      <c r="Z10" s="65">
        <f t="shared" si="12"/>
        <v>0</v>
      </c>
      <c r="AA10" s="65">
        <f t="shared" si="13"/>
        <v>0</v>
      </c>
      <c r="AB10" s="65">
        <f t="shared" si="14"/>
        <v>0</v>
      </c>
      <c r="AC10" s="65">
        <f t="shared" si="16"/>
        <v>0</v>
      </c>
      <c r="AD10" s="65">
        <f t="shared" si="16"/>
        <v>0</v>
      </c>
      <c r="AE10" s="65">
        <f t="shared" si="16"/>
        <v>0</v>
      </c>
      <c r="AF10" s="65">
        <f t="shared" si="16"/>
        <v>0</v>
      </c>
    </row>
    <row r="11" spans="1:32" ht="13.5" customHeight="1">
      <c r="A11" s="54" t="str">
        <f t="shared" si="0"/>
        <v>8</v>
      </c>
      <c r="B11" s="66" t="s">
        <v>104</v>
      </c>
      <c r="C11" s="68" t="s">
        <v>5</v>
      </c>
      <c r="D11" s="56">
        <f t="shared" si="1"/>
        <v>513</v>
      </c>
      <c r="E11" s="57"/>
      <c r="F11" s="58" t="s">
        <v>4</v>
      </c>
      <c r="G11" s="59">
        <f t="shared" si="2"/>
        <v>0</v>
      </c>
      <c r="H11" s="58">
        <v>16</v>
      </c>
      <c r="I11" s="59">
        <f t="shared" si="3"/>
        <v>300</v>
      </c>
      <c r="J11" s="60" t="str">
        <f t="shared" si="4"/>
        <v>np</v>
      </c>
      <c r="K11" s="61">
        <f t="shared" si="5"/>
        <v>0</v>
      </c>
      <c r="L11" s="60" t="str">
        <f>VLOOKUP($B11,'Senior Women''s Foil'!$B$4:$Q$96,L$1-1,FALSE)</f>
        <v>np</v>
      </c>
      <c r="M11" s="60">
        <f t="shared" si="6"/>
        <v>45.5</v>
      </c>
      <c r="N11" s="61">
        <f t="shared" si="7"/>
        <v>212.5</v>
      </c>
      <c r="O11" s="60">
        <f>VLOOKUP($B11,'Senior Women''s Foil'!$B$4:$Q$96,O$1-1,FALSE)</f>
        <v>45.5</v>
      </c>
      <c r="P11" s="60" t="str">
        <f t="shared" si="8"/>
        <v>np</v>
      </c>
      <c r="Q11" s="61">
        <f t="shared" si="9"/>
        <v>0</v>
      </c>
      <c r="R11" s="60" t="str">
        <f>VLOOKUP($B11,'Senior Women''s Foil'!$B$4:$Q$96,R$1-1,FALSE)</f>
        <v>np</v>
      </c>
      <c r="S11" s="62"/>
      <c r="V11" s="64"/>
      <c r="X11" s="65">
        <f t="shared" si="10"/>
        <v>0</v>
      </c>
      <c r="Y11" s="65">
        <f t="shared" si="11"/>
        <v>300</v>
      </c>
      <c r="Z11" s="65">
        <f t="shared" si="12"/>
        <v>0</v>
      </c>
      <c r="AA11" s="65">
        <f t="shared" si="13"/>
        <v>212.5</v>
      </c>
      <c r="AB11" s="65">
        <f t="shared" si="14"/>
        <v>0</v>
      </c>
      <c r="AC11" s="65">
        <f t="shared" si="16"/>
        <v>0</v>
      </c>
      <c r="AD11" s="65">
        <f t="shared" si="16"/>
        <v>0</v>
      </c>
      <c r="AE11" s="65">
        <f t="shared" si="16"/>
        <v>0</v>
      </c>
      <c r="AF11" s="65">
        <f t="shared" si="16"/>
        <v>0</v>
      </c>
    </row>
    <row r="12" spans="1:32" ht="13.5" customHeight="1">
      <c r="A12" s="54" t="str">
        <f t="shared" si="0"/>
        <v>9</v>
      </c>
      <c r="B12" s="66" t="s">
        <v>72</v>
      </c>
      <c r="C12" s="68" t="s">
        <v>41</v>
      </c>
      <c r="D12" s="56">
        <f t="shared" si="1"/>
        <v>480</v>
      </c>
      <c r="E12" s="57"/>
      <c r="F12" s="58" t="s">
        <v>4</v>
      </c>
      <c r="G12" s="59">
        <f t="shared" si="2"/>
        <v>0</v>
      </c>
      <c r="H12" s="58" t="s">
        <v>4</v>
      </c>
      <c r="I12" s="59">
        <f t="shared" si="3"/>
        <v>0</v>
      </c>
      <c r="J12" s="60">
        <f t="shared" si="4"/>
        <v>16</v>
      </c>
      <c r="K12" s="61">
        <f t="shared" si="5"/>
        <v>480</v>
      </c>
      <c r="L12" s="60">
        <f>VLOOKUP($B12,'Senior Women''s Foil'!$B$4:$Q$96,L$1-1,FALSE)</f>
        <v>16</v>
      </c>
      <c r="M12" s="60" t="str">
        <f t="shared" si="6"/>
        <v>np</v>
      </c>
      <c r="N12" s="61">
        <f t="shared" si="7"/>
        <v>0</v>
      </c>
      <c r="O12" s="60" t="str">
        <f>VLOOKUP($B12,'Senior Women''s Foil'!$B$4:$Q$96,O$1-1,FALSE)</f>
        <v>np</v>
      </c>
      <c r="P12" s="60" t="str">
        <f t="shared" si="8"/>
        <v>np</v>
      </c>
      <c r="Q12" s="61">
        <f t="shared" si="9"/>
        <v>0</v>
      </c>
      <c r="R12" s="60" t="str">
        <f>VLOOKUP($B12,'Senior Women''s Foil'!$B$4:$Q$96,R$1-1,FALSE)</f>
        <v>np</v>
      </c>
      <c r="S12" s="62"/>
      <c r="V12" s="64"/>
      <c r="X12" s="65">
        <f t="shared" si="10"/>
        <v>0</v>
      </c>
      <c r="Y12" s="65">
        <f t="shared" si="11"/>
        <v>0</v>
      </c>
      <c r="Z12" s="65">
        <f t="shared" si="12"/>
        <v>480</v>
      </c>
      <c r="AA12" s="65">
        <f t="shared" si="13"/>
        <v>0</v>
      </c>
      <c r="AB12" s="65">
        <f t="shared" si="14"/>
        <v>0</v>
      </c>
      <c r="AC12" s="65">
        <f t="shared" si="16"/>
        <v>0</v>
      </c>
      <c r="AD12" s="65">
        <f t="shared" si="16"/>
        <v>0</v>
      </c>
      <c r="AE12" s="65">
        <f t="shared" si="16"/>
        <v>0</v>
      </c>
      <c r="AF12" s="65">
        <f t="shared" si="16"/>
        <v>0</v>
      </c>
    </row>
    <row r="13" spans="1:32" ht="13.5" customHeight="1">
      <c r="A13" s="54" t="str">
        <f t="shared" si="0"/>
        <v>10</v>
      </c>
      <c r="B13" s="66" t="s">
        <v>49</v>
      </c>
      <c r="C13" s="68" t="s">
        <v>5</v>
      </c>
      <c r="D13" s="56">
        <f t="shared" si="1"/>
        <v>412</v>
      </c>
      <c r="E13" s="57"/>
      <c r="F13" s="58">
        <v>19</v>
      </c>
      <c r="G13" s="59">
        <f t="shared" si="2"/>
        <v>208</v>
      </c>
      <c r="H13" s="58">
        <v>23</v>
      </c>
      <c r="I13" s="59">
        <f t="shared" si="3"/>
        <v>204</v>
      </c>
      <c r="J13" s="60" t="str">
        <f t="shared" si="4"/>
        <v>np</v>
      </c>
      <c r="K13" s="61">
        <f t="shared" si="5"/>
        <v>0</v>
      </c>
      <c r="L13" s="60" t="e">
        <f>VLOOKUP($B13,'Senior Women''s Foil'!$B$4:$Q$96,L$1-1,FALSE)</f>
        <v>#N/A</v>
      </c>
      <c r="M13" s="60" t="str">
        <f t="shared" si="6"/>
        <v>np</v>
      </c>
      <c r="N13" s="61">
        <f t="shared" si="7"/>
        <v>0</v>
      </c>
      <c r="O13" s="60" t="e">
        <f>VLOOKUP($B13,'Senior Women''s Foil'!$B$4:$Q$96,O$1-1,FALSE)</f>
        <v>#N/A</v>
      </c>
      <c r="P13" s="60" t="str">
        <f t="shared" si="8"/>
        <v>np</v>
      </c>
      <c r="Q13" s="61">
        <f t="shared" si="9"/>
        <v>0</v>
      </c>
      <c r="R13" s="60" t="e">
        <f>VLOOKUP($B13,'Senior Women''s Foil'!$B$4:$Q$96,R$1-1,FALSE)</f>
        <v>#N/A</v>
      </c>
      <c r="S13" s="62"/>
      <c r="V13" s="64"/>
      <c r="X13" s="65">
        <f>G13</f>
        <v>208</v>
      </c>
      <c r="Y13" s="65">
        <f>I13</f>
        <v>204</v>
      </c>
      <c r="Z13" s="65">
        <f>K13</f>
        <v>0</v>
      </c>
      <c r="AA13" s="65">
        <f>N13</f>
        <v>0</v>
      </c>
      <c r="AB13" s="65">
        <f>Q13</f>
        <v>0</v>
      </c>
      <c r="AC13" s="65">
        <f>ABS(S13)</f>
        <v>0</v>
      </c>
      <c r="AD13" s="65">
        <f>ABS(T13)</f>
        <v>0</v>
      </c>
      <c r="AE13" s="65">
        <f>ABS(U13)</f>
        <v>0</v>
      </c>
      <c r="AF13" s="65">
        <f>ABS(V13)</f>
        <v>0</v>
      </c>
    </row>
    <row r="14" spans="1:32" ht="13.5" customHeight="1">
      <c r="A14" s="54" t="str">
        <f t="shared" si="0"/>
        <v>11</v>
      </c>
      <c r="B14" s="66" t="s">
        <v>78</v>
      </c>
      <c r="C14" s="68" t="s">
        <v>73</v>
      </c>
      <c r="D14" s="56">
        <f t="shared" si="1"/>
        <v>298</v>
      </c>
      <c r="E14" s="57"/>
      <c r="F14" s="58" t="s">
        <v>4</v>
      </c>
      <c r="G14" s="59">
        <f t="shared" si="2"/>
        <v>0</v>
      </c>
      <c r="H14" s="58" t="s">
        <v>4</v>
      </c>
      <c r="I14" s="59">
        <f t="shared" si="3"/>
        <v>0</v>
      </c>
      <c r="J14" s="60">
        <f t="shared" si="4"/>
        <v>28.5</v>
      </c>
      <c r="K14" s="61">
        <f t="shared" si="5"/>
        <v>297.5</v>
      </c>
      <c r="L14" s="60">
        <f>VLOOKUP($B14,'Senior Women''s Foil'!$B$4:$Q$96,L$1-1,FALSE)</f>
        <v>28.5</v>
      </c>
      <c r="M14" s="60" t="str">
        <f t="shared" si="6"/>
        <v>np</v>
      </c>
      <c r="N14" s="61">
        <f t="shared" si="7"/>
        <v>0</v>
      </c>
      <c r="O14" s="60" t="str">
        <f>VLOOKUP($B14,'Senior Women''s Foil'!$B$4:$Q$96,O$1-1,FALSE)</f>
        <v>np</v>
      </c>
      <c r="P14" s="60" t="str">
        <f t="shared" si="8"/>
        <v>np</v>
      </c>
      <c r="Q14" s="61">
        <f t="shared" si="9"/>
        <v>0</v>
      </c>
      <c r="R14" s="60" t="str">
        <f>VLOOKUP($B14,'Senior Women''s Foil'!$B$4:$Q$96,R$1-1,FALSE)</f>
        <v>np</v>
      </c>
      <c r="S14" s="62"/>
      <c r="V14" s="64"/>
      <c r="X14" s="65">
        <f t="shared" si="10"/>
        <v>0</v>
      </c>
      <c r="Y14" s="65">
        <f t="shared" si="11"/>
        <v>0</v>
      </c>
      <c r="Z14" s="65">
        <f t="shared" si="12"/>
        <v>297.5</v>
      </c>
      <c r="AA14" s="65">
        <f t="shared" si="13"/>
        <v>0</v>
      </c>
      <c r="AB14" s="65">
        <f t="shared" si="14"/>
        <v>0</v>
      </c>
      <c r="AC14" s="65">
        <f t="shared" si="16"/>
        <v>0</v>
      </c>
      <c r="AD14" s="65">
        <f t="shared" si="16"/>
        <v>0</v>
      </c>
      <c r="AE14" s="65">
        <f t="shared" si="16"/>
        <v>0</v>
      </c>
      <c r="AF14" s="65">
        <f t="shared" si="16"/>
        <v>0</v>
      </c>
    </row>
    <row r="15" spans="1:32" ht="13.5" customHeight="1">
      <c r="A15" s="54" t="str">
        <f t="shared" si="0"/>
        <v>12</v>
      </c>
      <c r="B15" s="66" t="s">
        <v>115</v>
      </c>
      <c r="C15" s="68" t="s">
        <v>5</v>
      </c>
      <c r="D15" s="56">
        <f t="shared" si="1"/>
        <v>207</v>
      </c>
      <c r="E15" s="57"/>
      <c r="F15" s="58">
        <v>20</v>
      </c>
      <c r="G15" s="59">
        <f t="shared" si="2"/>
        <v>207</v>
      </c>
      <c r="H15" s="58" t="s">
        <v>4</v>
      </c>
      <c r="I15" s="59">
        <f t="shared" si="3"/>
        <v>0</v>
      </c>
      <c r="J15" s="60" t="str">
        <f>IF(ISERROR(L15),"np",L15)</f>
        <v>np</v>
      </c>
      <c r="K15" s="61">
        <f t="shared" si="5"/>
        <v>0</v>
      </c>
      <c r="L15" s="60" t="e">
        <f>VLOOKUP($B15,'Senior Women''s Foil'!$B$4:$Q$96,L$1-1,FALSE)</f>
        <v>#N/A</v>
      </c>
      <c r="M15" s="60" t="str">
        <f>IF(ISERROR(O15),"np",O15)</f>
        <v>np</v>
      </c>
      <c r="N15" s="61">
        <f t="shared" si="7"/>
        <v>0</v>
      </c>
      <c r="O15" s="60" t="e">
        <f>VLOOKUP($B15,'Senior Women''s Foil'!$B$4:$Q$96,O$1-1,FALSE)</f>
        <v>#N/A</v>
      </c>
      <c r="P15" s="60" t="str">
        <f t="shared" si="8"/>
        <v>np</v>
      </c>
      <c r="Q15" s="61">
        <f t="shared" si="9"/>
        <v>0</v>
      </c>
      <c r="R15" s="60" t="e">
        <f>VLOOKUP($B15,'Senior Women''s Foil'!$B$4:$Q$96,R$1-1,FALSE)</f>
        <v>#N/A</v>
      </c>
      <c r="S15" s="62"/>
      <c r="V15" s="64"/>
      <c r="X15" s="65">
        <f t="shared" si="10"/>
        <v>207</v>
      </c>
      <c r="Y15" s="65">
        <f t="shared" si="11"/>
        <v>0</v>
      </c>
      <c r="Z15" s="65">
        <f t="shared" si="12"/>
        <v>0</v>
      </c>
      <c r="AA15" s="65">
        <f t="shared" si="13"/>
        <v>0</v>
      </c>
      <c r="AB15" s="65">
        <f t="shared" si="14"/>
        <v>0</v>
      </c>
      <c r="AC15" s="65">
        <f>ABS(S15)</f>
        <v>0</v>
      </c>
      <c r="AD15" s="65">
        <f>ABS(T15)</f>
        <v>0</v>
      </c>
      <c r="AE15" s="65">
        <f>ABS(U15)</f>
        <v>0</v>
      </c>
      <c r="AF15" s="65">
        <f>ABS(V15)</f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8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Women''s Saber'!$F$1:$Q$3,3,0)</f>
        <v>6</v>
      </c>
      <c r="M1" s="35" t="s">
        <v>145</v>
      </c>
      <c r="N1" s="36"/>
      <c r="O1" s="37">
        <f>HLOOKUP(M1,'Senior Women''s Saber'!$F$1:$Q$3,3,0)</f>
        <v>8</v>
      </c>
      <c r="P1" s="35" t="s">
        <v>144</v>
      </c>
      <c r="Q1" s="36"/>
      <c r="R1" s="37">
        <f>HLOOKUP(P1,'Senior Women''s Saber'!$F$1:$Q$3,3,0)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Women''s Saber'!R2C"&amp;L1,FALSE)</f>
        <v>Z1</v>
      </c>
      <c r="K2" s="36"/>
      <c r="L2" s="35"/>
      <c r="M2" s="35" t="str">
        <f ca="1">INDIRECT("'Senior Women''s Saber'!R2C"&amp;O1,FALSE)</f>
        <v>Z1</v>
      </c>
      <c r="N2" s="36"/>
      <c r="O2" s="35"/>
      <c r="P2" s="35" t="str">
        <f ca="1">INDIRECT("'Senior Women''s Saber'!R2C"&amp;R1,FALSE)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Women''s Saber'!$A$3=1,49,49)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>IF(D4=0,"",IF(D4=D3,A3,ROW()-3&amp;IF(D4=D5,"T","")))</f>
        <v>1</v>
      </c>
      <c r="B4" s="14" t="s">
        <v>99</v>
      </c>
      <c r="C4" s="68" t="s">
        <v>5</v>
      </c>
      <c r="D4" s="56">
        <f>ROUND(E4+LARGE($X4:$AF4,1)+LARGE($X4:$AF4,2)+LARGE($X4:$AF4,3)+LARGE($X4:$AF4,4),0)</f>
        <v>1753</v>
      </c>
      <c r="E4" s="57"/>
      <c r="F4" s="58">
        <v>15</v>
      </c>
      <c r="G4" s="59">
        <f>IF(OR(F4&gt;=33,ISNUMBER(F4)=FALSE),0,VLOOKUP(F4,PointTable,G$3,TRUE))</f>
        <v>301</v>
      </c>
      <c r="H4" s="58">
        <v>2</v>
      </c>
      <c r="I4" s="59">
        <f>IF(OR(H4&gt;=33,ISNUMBER(H4)=FALSE),0,VLOOKUP(H4,PointTable,I$3,TRUE))</f>
        <v>552</v>
      </c>
      <c r="J4" s="60" t="str">
        <f>IF(ISERROR(L4),"np",L4)</f>
        <v>np</v>
      </c>
      <c r="K4" s="61">
        <f>IF(OR(J4&gt;=49,ISNUMBER(J4)=FALSE),0,VLOOKUP(J4,PointTable,K$3,TRUE))</f>
        <v>0</v>
      </c>
      <c r="L4" s="60" t="str">
        <f>VLOOKUP($B4,'Senior Women''s Saber'!$B$4:$Q$100,L$1-1,FALSE)</f>
        <v>np</v>
      </c>
      <c r="M4" s="60">
        <f>IF(ISERROR(O4),"np",O4)</f>
        <v>22</v>
      </c>
      <c r="N4" s="61">
        <f>IF(OR(M4&gt;=49,ISNUMBER(M4)=FALSE),0,VLOOKUP(M4,PointTable,N$3,TRUE))</f>
        <v>390</v>
      </c>
      <c r="O4" s="60">
        <f>VLOOKUP($B4,'Senior Women''s Saber'!$B$4:$Q$100,O$1-1,FALSE)</f>
        <v>22</v>
      </c>
      <c r="P4" s="60">
        <f>IF(ISERROR(R4),"np",R4)</f>
        <v>14</v>
      </c>
      <c r="Q4" s="61">
        <f>IF(OR(P4&gt;=49,ISNUMBER(P4)=FALSE),0,VLOOKUP(P4,PointTable,Q$3,TRUE))</f>
        <v>510</v>
      </c>
      <c r="R4" s="60">
        <f>VLOOKUP($B4,'Senior Women''s Saber'!$B$4:$Q$100,R$1-1,FALSE)</f>
        <v>14</v>
      </c>
      <c r="S4" s="62"/>
      <c r="V4" s="64"/>
      <c r="X4" s="65">
        <f>G4</f>
        <v>301</v>
      </c>
      <c r="Y4" s="65">
        <f>I4</f>
        <v>552</v>
      </c>
      <c r="Z4" s="65">
        <f>K4</f>
        <v>0</v>
      </c>
      <c r="AA4" s="65">
        <f>N4</f>
        <v>390</v>
      </c>
      <c r="AB4" s="65">
        <f>Q4</f>
        <v>510</v>
      </c>
      <c r="AC4" s="65">
        <f aca="true" t="shared" si="0" ref="AC4:AF8">ABS(S4)</f>
        <v>0</v>
      </c>
      <c r="AD4" s="65">
        <f t="shared" si="0"/>
        <v>0</v>
      </c>
      <c r="AE4" s="65">
        <f t="shared" si="0"/>
        <v>0</v>
      </c>
      <c r="AF4" s="65">
        <f t="shared" si="0"/>
        <v>0</v>
      </c>
    </row>
    <row r="5" spans="1:32" ht="13.5" customHeight="1">
      <c r="A5" s="54" t="str">
        <f>IF(D5=0,"",IF(D5=D4,A4,ROW()-3&amp;IF(D5=D6,"T","")))</f>
        <v>2</v>
      </c>
      <c r="B5" s="14" t="s">
        <v>97</v>
      </c>
      <c r="C5" s="68" t="s">
        <v>5</v>
      </c>
      <c r="D5" s="56">
        <f>ROUND(E5+LARGE($X5:$AF5,1)+LARGE($X5:$AF5,2)+LARGE($X5:$AF5,3)+LARGE($X5:$AF5,4),0)</f>
        <v>511</v>
      </c>
      <c r="E5" s="57"/>
      <c r="F5" s="58" t="s">
        <v>4</v>
      </c>
      <c r="G5" s="59">
        <f>IF(OR(F5&gt;=33,ISNUMBER(F5)=FALSE),0,VLOOKUP(F5,PointTable,G$3,TRUE))</f>
        <v>0</v>
      </c>
      <c r="H5" s="58">
        <v>15</v>
      </c>
      <c r="I5" s="59">
        <f>IF(OR(H5&gt;=33,ISNUMBER(H5)=FALSE),0,VLOOKUP(H5,PointTable,I$3,TRUE))</f>
        <v>301</v>
      </c>
      <c r="J5" s="60" t="str">
        <f>IF(ISERROR(L5),"np",L5)</f>
        <v>np</v>
      </c>
      <c r="K5" s="61">
        <f>IF(OR(J5&gt;=49,ISNUMBER(J5)=FALSE),0,VLOOKUP(J5,PointTable,K$3,TRUE))</f>
        <v>0</v>
      </c>
      <c r="L5" s="60" t="str">
        <f>VLOOKUP($B5,'Senior Women''s Saber'!$B$4:$Q$100,L$1-1,FALSE)</f>
        <v>np</v>
      </c>
      <c r="M5" s="60">
        <f>IF(ISERROR(O5),"np",O5)</f>
        <v>46</v>
      </c>
      <c r="N5" s="61">
        <f>IF(OR(M5&gt;=49,ISNUMBER(M5)=FALSE),0,VLOOKUP(M5,PointTable,N$3,TRUE))</f>
        <v>210</v>
      </c>
      <c r="O5" s="60">
        <f>VLOOKUP($B5,'Senior Women''s Saber'!$B$4:$Q$100,O$1-1,FALSE)</f>
        <v>46</v>
      </c>
      <c r="P5" s="60" t="str">
        <f>IF(ISERROR(R5),"np",R5)</f>
        <v>np</v>
      </c>
      <c r="Q5" s="61">
        <f>IF(OR(P5&gt;=49,ISNUMBER(P5)=FALSE),0,VLOOKUP(P5,PointTable,Q$3,TRUE))</f>
        <v>0</v>
      </c>
      <c r="R5" s="60" t="str">
        <f>VLOOKUP($B5,'Senior Women''s Saber'!$B$4:$Q$100,R$1-1,FALSE)</f>
        <v>np</v>
      </c>
      <c r="S5" s="62"/>
      <c r="V5" s="64"/>
      <c r="X5" s="65">
        <f>G5</f>
        <v>0</v>
      </c>
      <c r="Y5" s="65">
        <f>I5</f>
        <v>301</v>
      </c>
      <c r="Z5" s="65">
        <f>K5</f>
        <v>0</v>
      </c>
      <c r="AA5" s="65">
        <f>N5</f>
        <v>210</v>
      </c>
      <c r="AB5" s="65">
        <f>Q5</f>
        <v>0</v>
      </c>
      <c r="AC5" s="65">
        <f t="shared" si="0"/>
        <v>0</v>
      </c>
      <c r="AD5" s="65">
        <f t="shared" si="0"/>
        <v>0</v>
      </c>
      <c r="AE5" s="65">
        <f t="shared" si="0"/>
        <v>0</v>
      </c>
      <c r="AF5" s="65">
        <f t="shared" si="0"/>
        <v>0</v>
      </c>
    </row>
    <row r="6" spans="1:32" ht="13.5" customHeight="1">
      <c r="A6" s="54" t="str">
        <f>IF(D6=0,"",IF(D6=D5,A5,ROW()-3&amp;IF(D6=D7,"T","")))</f>
        <v>3</v>
      </c>
      <c r="B6" s="23" t="s">
        <v>98</v>
      </c>
      <c r="C6" s="68" t="s">
        <v>5</v>
      </c>
      <c r="D6" s="56">
        <f>ROUND(E6+LARGE($X6:$AF6,1)+LARGE($X6:$AF6,2)+LARGE($X6:$AF6,3)+LARGE($X6:$AF6,4),0)</f>
        <v>270</v>
      </c>
      <c r="E6" s="57"/>
      <c r="F6" s="58" t="s">
        <v>4</v>
      </c>
      <c r="G6" s="59">
        <f>IF(OR(F6&gt;=33,ISNUMBER(F6)=FALSE),0,VLOOKUP(F6,PointTable,G$3,TRUE))</f>
        <v>0</v>
      </c>
      <c r="H6" s="58" t="s">
        <v>4</v>
      </c>
      <c r="I6" s="59">
        <f>IF(OR(H6&gt;=33,ISNUMBER(H6)=FALSE),0,VLOOKUP(H6,PointTable,I$3,TRUE))</f>
        <v>0</v>
      </c>
      <c r="J6" s="60" t="str">
        <f>IF(ISERROR(L6),"np",L6)</f>
        <v>np</v>
      </c>
      <c r="K6" s="61">
        <f>IF(OR(J6&gt;=49,ISNUMBER(J6)=FALSE),0,VLOOKUP(J6,PointTable,K$3,TRUE))</f>
        <v>0</v>
      </c>
      <c r="L6" s="60" t="str">
        <f>VLOOKUP($B6,'Senior Women''s Saber'!$B$4:$Q$100,L$1-1,FALSE)</f>
        <v>np</v>
      </c>
      <c r="M6" s="60">
        <f>IF(ISERROR(O6),"np",O6)</f>
        <v>34</v>
      </c>
      <c r="N6" s="61">
        <f>IF(OR(M6&gt;=49,ISNUMBER(M6)=FALSE),0,VLOOKUP(M6,PointTable,N$3,TRUE))</f>
        <v>270</v>
      </c>
      <c r="O6" s="60">
        <f>VLOOKUP($B6,'Senior Women''s Saber'!$B$4:$Q$100,O$1-1,FALSE)</f>
        <v>34</v>
      </c>
      <c r="P6" s="60" t="str">
        <f>IF(ISERROR(R6),"np",R6)</f>
        <v>np</v>
      </c>
      <c r="Q6" s="61">
        <f>IF(OR(P6&gt;=49,ISNUMBER(P6)=FALSE),0,VLOOKUP(P6,PointTable,Q$3,TRUE))</f>
        <v>0</v>
      </c>
      <c r="R6" s="60" t="str">
        <f>VLOOKUP($B6,'Senior Women''s Saber'!$B$4:$Q$100,R$1-1,FALSE)</f>
        <v>np</v>
      </c>
      <c r="S6" s="62"/>
      <c r="V6" s="64"/>
      <c r="X6" s="65">
        <f>G6</f>
        <v>0</v>
      </c>
      <c r="Y6" s="65">
        <f>I6</f>
        <v>0</v>
      </c>
      <c r="Z6" s="65">
        <f>K6</f>
        <v>0</v>
      </c>
      <c r="AA6" s="65">
        <f>N6</f>
        <v>270</v>
      </c>
      <c r="AB6" s="65">
        <f>Q6</f>
        <v>0</v>
      </c>
      <c r="AC6" s="65">
        <f aca="true" t="shared" si="1" ref="AC6:AF7">ABS(S6)</f>
        <v>0</v>
      </c>
      <c r="AD6" s="65">
        <f t="shared" si="1"/>
        <v>0</v>
      </c>
      <c r="AE6" s="65">
        <f t="shared" si="1"/>
        <v>0</v>
      </c>
      <c r="AF6" s="65">
        <f t="shared" si="1"/>
        <v>0</v>
      </c>
    </row>
    <row r="7" spans="1:32" ht="13.5" customHeight="1">
      <c r="A7" s="54" t="str">
        <f>IF(D7=0,"",IF(D7=D6,A6,ROW()-3&amp;IF(D7=D8,"T","")))</f>
        <v>4</v>
      </c>
      <c r="B7" s="14" t="s">
        <v>116</v>
      </c>
      <c r="C7" s="68" t="s">
        <v>5</v>
      </c>
      <c r="D7" s="56">
        <f>ROUND(E7+LARGE($X7:$AF7,1)+LARGE($X7:$AF7,2)+LARGE($X7:$AF7,3)+LARGE($X7:$AF7,4),0)</f>
        <v>206</v>
      </c>
      <c r="E7" s="57"/>
      <c r="F7" s="58">
        <v>21</v>
      </c>
      <c r="G7" s="59">
        <f>IF(OR(F7&gt;=33,ISNUMBER(F7)=FALSE),0,VLOOKUP(F7,PointTable,G$3,TRUE))</f>
        <v>206</v>
      </c>
      <c r="H7" s="58" t="s">
        <v>4</v>
      </c>
      <c r="I7" s="59">
        <f>IF(OR(H7&gt;=33,ISNUMBER(H7)=FALSE),0,VLOOKUP(H7,PointTable,I$3,TRUE))</f>
        <v>0</v>
      </c>
      <c r="J7" s="60" t="str">
        <f>IF(ISERROR(L7),"np",L7)</f>
        <v>np</v>
      </c>
      <c r="K7" s="61">
        <f>IF(OR(J7&gt;=49,ISNUMBER(J7)=FALSE),0,VLOOKUP(J7,PointTable,K$3,TRUE))</f>
        <v>0</v>
      </c>
      <c r="L7" s="60" t="e">
        <f>VLOOKUP($B7,'Senior Women''s Saber'!$B$4:$Q$100,L$1-1,FALSE)</f>
        <v>#N/A</v>
      </c>
      <c r="M7" s="60" t="str">
        <f>IF(ISERROR(O7),"np",O7)</f>
        <v>np</v>
      </c>
      <c r="N7" s="61">
        <f>IF(OR(M7&gt;=49,ISNUMBER(M7)=FALSE),0,VLOOKUP(M7,PointTable,N$3,TRUE))</f>
        <v>0</v>
      </c>
      <c r="O7" s="60" t="e">
        <f>VLOOKUP($B7,'Senior Women''s Saber'!$B$4:$Q$100,O$1-1,FALSE)</f>
        <v>#N/A</v>
      </c>
      <c r="P7" s="60" t="str">
        <f>IF(ISERROR(R7),"np",R7)</f>
        <v>np</v>
      </c>
      <c r="Q7" s="61">
        <f>IF(OR(P7&gt;=49,ISNUMBER(P7)=FALSE),0,VLOOKUP(P7,PointTable,Q$3,TRUE))</f>
        <v>0</v>
      </c>
      <c r="R7" s="60" t="e">
        <f>VLOOKUP($B7,'Senior Women''s Saber'!$B$4:$Q$100,R$1-1,FALSE)</f>
        <v>#N/A</v>
      </c>
      <c r="S7" s="62"/>
      <c r="V7" s="64"/>
      <c r="X7" s="65">
        <f>G7</f>
        <v>206</v>
      </c>
      <c r="Y7" s="65">
        <f>I7</f>
        <v>0</v>
      </c>
      <c r="Z7" s="65">
        <f>K7</f>
        <v>0</v>
      </c>
      <c r="AA7" s="65">
        <f>N7</f>
        <v>0</v>
      </c>
      <c r="AB7" s="65">
        <f>Q7</f>
        <v>0</v>
      </c>
      <c r="AC7" s="65">
        <f t="shared" si="1"/>
        <v>0</v>
      </c>
      <c r="AD7" s="65">
        <f t="shared" si="1"/>
        <v>0</v>
      </c>
      <c r="AE7" s="65">
        <f t="shared" si="1"/>
        <v>0</v>
      </c>
      <c r="AF7" s="65">
        <f t="shared" si="1"/>
        <v>0</v>
      </c>
    </row>
    <row r="8" spans="1:32" ht="13.5" customHeight="1">
      <c r="A8" s="54" t="str">
        <f>IF(D8=0,"",IF(D8=D7,A7,ROW()-3&amp;IF(D8=D9,"T","")))</f>
        <v>5</v>
      </c>
      <c r="B8" s="14" t="s">
        <v>131</v>
      </c>
      <c r="C8" s="68" t="s">
        <v>5</v>
      </c>
      <c r="D8" s="56">
        <f>ROUND(E8+LARGE($X8:$AF8,1)+LARGE($X8:$AF8,2)+LARGE($X8:$AF8,3)+LARGE($X8:$AF8,4),0)</f>
        <v>203</v>
      </c>
      <c r="E8" s="57"/>
      <c r="F8" s="58" t="s">
        <v>4</v>
      </c>
      <c r="G8" s="59">
        <f>IF(OR(F8&gt;=33,ISNUMBER(F8)=FALSE),0,VLOOKUP(F8,PointTable,G$3,TRUE))</f>
        <v>0</v>
      </c>
      <c r="H8" s="58">
        <v>24</v>
      </c>
      <c r="I8" s="59">
        <f>IF(OR(H8&gt;=33,ISNUMBER(H8)=FALSE),0,VLOOKUP(H8,PointTable,I$3,TRUE))</f>
        <v>203</v>
      </c>
      <c r="J8" s="60" t="str">
        <f>IF(ISERROR(L8),"np",L8)</f>
        <v>np</v>
      </c>
      <c r="K8" s="61">
        <f>IF(OR(J8&gt;=49,ISNUMBER(J8)=FALSE),0,VLOOKUP(J8,PointTable,K$3,TRUE))</f>
        <v>0</v>
      </c>
      <c r="L8" s="60" t="e">
        <f>VLOOKUP($B8,'Senior Women''s Saber'!$B$4:$Q$100,L$1-1,FALSE)</f>
        <v>#N/A</v>
      </c>
      <c r="M8" s="60" t="str">
        <f>IF(ISERROR(O8),"np",O8)</f>
        <v>np</v>
      </c>
      <c r="N8" s="61">
        <f>IF(OR(M8&gt;=49,ISNUMBER(M8)=FALSE),0,VLOOKUP(M8,PointTable,N$3,TRUE))</f>
        <v>0</v>
      </c>
      <c r="O8" s="60" t="e">
        <f>VLOOKUP($B8,'Senior Women''s Saber'!$B$4:$Q$100,O$1-1,FALSE)</f>
        <v>#N/A</v>
      </c>
      <c r="P8" s="60" t="str">
        <f>IF(ISERROR(R8),"np",R8)</f>
        <v>np</v>
      </c>
      <c r="Q8" s="61">
        <f>IF(OR(P8&gt;=49,ISNUMBER(P8)=FALSE),0,VLOOKUP(P8,PointTable,Q$3,TRUE))</f>
        <v>0</v>
      </c>
      <c r="R8" s="60" t="e">
        <f>VLOOKUP($B8,'Senior Women''s Saber'!$B$4:$Q$100,R$1-1,FALSE)</f>
        <v>#N/A</v>
      </c>
      <c r="S8" s="62"/>
      <c r="V8" s="64"/>
      <c r="X8" s="65">
        <f>G8</f>
        <v>0</v>
      </c>
      <c r="Y8" s="65">
        <f>I8</f>
        <v>203</v>
      </c>
      <c r="Z8" s="65">
        <f>K8</f>
        <v>0</v>
      </c>
      <c r="AA8" s="65">
        <f>N8</f>
        <v>0</v>
      </c>
      <c r="AB8" s="65">
        <f>Q8</f>
        <v>0</v>
      </c>
      <c r="AC8" s="65">
        <f t="shared" si="0"/>
        <v>0</v>
      </c>
      <c r="AD8" s="65">
        <f t="shared" si="0"/>
        <v>0</v>
      </c>
      <c r="AE8" s="65">
        <f t="shared" si="0"/>
        <v>0</v>
      </c>
      <c r="AF8" s="65">
        <f t="shared" si="0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5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Men''s Epée'!$F$1:$Q$3,3,0)</f>
        <v>6</v>
      </c>
      <c r="M1" s="35" t="s">
        <v>91</v>
      </c>
      <c r="N1" s="36"/>
      <c r="O1" s="37">
        <f>HLOOKUP(M1,'Junior Men''s Epée'!$F$1:$Q$3,3,0)</f>
        <v>8</v>
      </c>
      <c r="P1" s="35" t="s">
        <v>146</v>
      </c>
      <c r="Q1" s="36"/>
      <c r="R1" s="37">
        <f>HLOOKUP(P1,'Junior Men''s Epée'!$F$1:$Q$3,3,0)</f>
        <v>10</v>
      </c>
      <c r="S1" s="35" t="s">
        <v>145</v>
      </c>
      <c r="T1" s="36"/>
      <c r="U1" s="37">
        <f>HLOOKUP(S1,'Junior Men''s Epée'!$F$1:$Q$3,3,0)</f>
        <v>13</v>
      </c>
      <c r="V1" s="35" t="s">
        <v>144</v>
      </c>
      <c r="W1" s="36"/>
      <c r="X1" s="37">
        <f>HLOOKUP(V1,'Junior Men''s Epée'!$F$1:$Q$3,3,0)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Men''s Epée'!R2C"&amp;L1,FALSE)</f>
        <v>F</v>
      </c>
      <c r="K2" s="36"/>
      <c r="L2" s="35"/>
      <c r="M2" s="35" t="str">
        <f ca="1">INDIRECT("'Junior Men''s Epée'!R2C"&amp;O1,FALSE)</f>
        <v>F</v>
      </c>
      <c r="N2" s="36"/>
      <c r="O2" s="35"/>
      <c r="P2" s="35" t="str">
        <f ca="1">INDIRECT("'Junior Men''s Epée'!R2C"&amp;R1,FALSE)</f>
        <v>Z1</v>
      </c>
      <c r="Q2" s="36"/>
      <c r="R2" s="35"/>
      <c r="S2" s="35" t="str">
        <f ca="1">INDIRECT("'Junior Men''s Epée'!R2C"&amp;U1,FALSE)</f>
        <v>Z1</v>
      </c>
      <c r="T2" s="36"/>
      <c r="U2" s="35"/>
      <c r="V2" s="35" t="str">
        <f ca="1">INDIRECT("'Junior Men''s Epée'!R2C"&amp;X1,FALSE)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>IF(D4=0,"",IF(D4=D3,A3,ROW()-3&amp;IF(D4=D5,"T","")))</f>
        <v>1</v>
      </c>
      <c r="B4" s="14" t="s">
        <v>51</v>
      </c>
      <c r="C4" s="13" t="s">
        <v>5</v>
      </c>
      <c r="D4" s="56">
        <f>ROUND(E4+LARGE($AD4:$AK4,1)+LARGE($AD4:$AK4,2)+LARGE($AD4:$AK4,3)+LARGE($AD4:$AK4,4)+Q4+T4+W4,0)</f>
        <v>821</v>
      </c>
      <c r="E4" s="57"/>
      <c r="F4" s="58" t="s">
        <v>4</v>
      </c>
      <c r="G4" s="59">
        <f>IF(OR(F4&gt;=33,ISNUMBER(F4)=FALSE),0,VLOOKUP(F4,PointTable,G$3,TRUE))</f>
        <v>0</v>
      </c>
      <c r="H4" s="58">
        <v>8</v>
      </c>
      <c r="I4" s="59">
        <f>IF(OR(H4&gt;=33,ISNUMBER(H4)=FALSE),0,VLOOKUP(H4,PointTable,I$3,TRUE))</f>
        <v>274</v>
      </c>
      <c r="J4" s="60">
        <f>IF(ISERROR(L4),"np",L4)</f>
        <v>14</v>
      </c>
      <c r="K4" s="61">
        <f>IF(OR(J4&gt;=49,ISNUMBER(J4)=FALSE),0,VLOOKUP(J4,PointTable,K$3,TRUE))</f>
        <v>302</v>
      </c>
      <c r="L4" s="60">
        <f>VLOOKUP($B4,'Junior Men''s Epée'!$B$4:$Q$98,L$1-1,FALSE)</f>
        <v>14</v>
      </c>
      <c r="M4" s="60" t="str">
        <f>IF(ISERROR(O4),"np",O4)</f>
        <v>np</v>
      </c>
      <c r="N4" s="61">
        <f>IF(OR(M4&gt;=49,ISNUMBER(M4)=FALSE),0,VLOOKUP(M4,PointTable,N$3,TRUE))</f>
        <v>0</v>
      </c>
      <c r="O4" s="60" t="str">
        <f>VLOOKUP($B4,'Junior Men''s Epée'!$B$4:$Q$98,O$1-1,FALSE)</f>
        <v>np</v>
      </c>
      <c r="P4" s="60" t="str">
        <f>IF(ISERROR(R4),"np",R4)</f>
        <v>np</v>
      </c>
      <c r="Q4" s="61">
        <f>IF(OR(P4&gt;=49,ISNUMBER(P4)=FALSE),0,VLOOKUP(P4,PointTable,Q$3,TRUE))</f>
        <v>0</v>
      </c>
      <c r="R4" s="60" t="str">
        <f>VLOOKUP($B4,'Junior Men''s Epée'!$B$4:$Q$98,R$1-1,FALSE)</f>
        <v>np</v>
      </c>
      <c r="S4" s="60">
        <f>IF(ISERROR(U4),"np",U4)</f>
        <v>39</v>
      </c>
      <c r="T4" s="61">
        <f>IF(OR(S4&gt;=49,ISNUMBER(S4)=FALSE),0,VLOOKUP(S4,PointTable,T$3,TRUE))</f>
        <v>245</v>
      </c>
      <c r="U4" s="60">
        <f>VLOOKUP($B4,'Junior Men''s Epée'!$B$4:$Q$98,U$1-1,FALSE)</f>
        <v>39</v>
      </c>
      <c r="V4" s="60" t="str">
        <f>IF(ISERROR(X4),"np",X4)</f>
        <v>np</v>
      </c>
      <c r="W4" s="61">
        <f>IF(OR(V4&gt;=49,ISNUMBER(V4)=FALSE),0,VLOOKUP(V4,PointTable,W$3,TRUE))</f>
        <v>0</v>
      </c>
      <c r="X4" s="60" t="str">
        <f>VLOOKUP($B4,'Junior Men''s Epée'!$B$4:$Q$98,X$1-1,FALSE)</f>
        <v>np</v>
      </c>
      <c r="Y4" s="62"/>
      <c r="AB4" s="64"/>
      <c r="AD4" s="65">
        <f>G4</f>
        <v>0</v>
      </c>
      <c r="AE4" s="65">
        <f>I4</f>
        <v>274</v>
      </c>
      <c r="AF4" s="65">
        <f>K4</f>
        <v>302</v>
      </c>
      <c r="AG4" s="65">
        <f>N4</f>
        <v>0</v>
      </c>
      <c r="AH4" s="65">
        <f aca="true" t="shared" si="0" ref="AH4:AK5">ABS(Y4)</f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</row>
    <row r="5" spans="1:37" ht="13.5" customHeight="1">
      <c r="A5" s="54" t="str">
        <f>IF(D5=0,"",IF(D5=D4,A4,ROW()-3&amp;IF(D5=D6,"T","")))</f>
        <v>2</v>
      </c>
      <c r="B5" s="66" t="s">
        <v>57</v>
      </c>
      <c r="C5" s="13" t="s">
        <v>5</v>
      </c>
      <c r="D5" s="56">
        <f>ROUND(E5+LARGE($AD5:$AK5,1)+LARGE($AD5:$AK5,2)+LARGE($AD5:$AK5,3)+LARGE($AD5:$AK5,4)+Q5+T5+W5,0)</f>
        <v>305</v>
      </c>
      <c r="E5" s="57"/>
      <c r="F5" s="58" t="s">
        <v>4</v>
      </c>
      <c r="G5" s="59">
        <f>IF(OR(F5&gt;=33,ISNUMBER(F5)=FALSE),0,VLOOKUP(F5,PointTable,G$3,TRUE))</f>
        <v>0</v>
      </c>
      <c r="H5" s="58">
        <v>23</v>
      </c>
      <c r="I5" s="59">
        <f>IF(OR(H5&gt;=33,ISNUMBER(H5)=FALSE),0,VLOOKUP(H5,PointTable,I$3,TRUE))</f>
        <v>134</v>
      </c>
      <c r="J5" s="60">
        <f>IF(ISERROR(L5),"np",L5)</f>
        <v>26</v>
      </c>
      <c r="K5" s="61">
        <f>IF(OR(J5&gt;=49,ISNUMBER(J5)=FALSE),0,VLOOKUP(J5,PointTable,K$3,TRUE))</f>
        <v>171</v>
      </c>
      <c r="L5" s="60">
        <f>VLOOKUP($B5,'Junior Men''s Epée'!$B$4:$Q$98,L$1-1,FALSE)</f>
        <v>26</v>
      </c>
      <c r="M5" s="60" t="str">
        <f>IF(ISERROR(O5),"np",O5)</f>
        <v>np</v>
      </c>
      <c r="N5" s="61">
        <f>IF(OR(M5&gt;=49,ISNUMBER(M5)=FALSE),0,VLOOKUP(M5,PointTable,N$3,TRUE))</f>
        <v>0</v>
      </c>
      <c r="O5" s="60" t="str">
        <f>VLOOKUP($B5,'Junior Men''s Epée'!$B$4:$Q$98,O$1-1,FALSE)</f>
        <v>np</v>
      </c>
      <c r="P5" s="60" t="str">
        <f>IF(ISERROR(R5),"np",R5)</f>
        <v>np</v>
      </c>
      <c r="Q5" s="61">
        <f>IF(OR(P5&gt;=49,ISNUMBER(P5)=FALSE),0,VLOOKUP(P5,PointTable,Q$3,TRUE))</f>
        <v>0</v>
      </c>
      <c r="R5" s="60" t="str">
        <f>VLOOKUP($B5,'Junior Men''s Epée'!$B$4:$Q$98,R$1-1,FALSE)</f>
        <v>np</v>
      </c>
      <c r="S5" s="60" t="str">
        <f>IF(ISERROR(U5),"np",U5)</f>
        <v>np</v>
      </c>
      <c r="T5" s="61">
        <f>IF(OR(S5&gt;=49,ISNUMBER(S5)=FALSE),0,VLOOKUP(S5,PointTable,T$3,TRUE))</f>
        <v>0</v>
      </c>
      <c r="U5" s="60" t="str">
        <f>VLOOKUP($B5,'Junior Men''s Epée'!$B$4:$Q$98,U$1-1,FALSE)</f>
        <v>np</v>
      </c>
      <c r="V5" s="60" t="str">
        <f>IF(ISERROR(X5),"np",X5)</f>
        <v>np</v>
      </c>
      <c r="W5" s="61">
        <f>IF(OR(V5&gt;=49,ISNUMBER(V5)=FALSE),0,VLOOKUP(V5,PointTable,W$3,TRUE))</f>
        <v>0</v>
      </c>
      <c r="X5" s="60" t="str">
        <f>VLOOKUP($B5,'Junior Men''s Epée'!$B$4:$Q$98,X$1-1,FALSE)</f>
        <v>np</v>
      </c>
      <c r="Y5" s="62"/>
      <c r="AB5" s="64"/>
      <c r="AD5" s="65">
        <f>G5</f>
        <v>0</v>
      </c>
      <c r="AE5" s="65">
        <f>I5</f>
        <v>134</v>
      </c>
      <c r="AF5" s="65">
        <f>K5</f>
        <v>171</v>
      </c>
      <c r="AG5" s="65">
        <f>N5</f>
        <v>0</v>
      </c>
      <c r="AH5" s="65">
        <f t="shared" si="0"/>
        <v>0</v>
      </c>
      <c r="AI5" s="65">
        <f t="shared" si="0"/>
        <v>0</v>
      </c>
      <c r="AJ5" s="65">
        <f t="shared" si="0"/>
        <v>0</v>
      </c>
      <c r="AK5" s="65">
        <f t="shared" si="0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Men''s Foil'!$F$1:$Q$3,3,0)</f>
        <v>6</v>
      </c>
      <c r="M1" s="35" t="s">
        <v>91</v>
      </c>
      <c r="N1" s="36"/>
      <c r="O1" s="37">
        <f>HLOOKUP(M1,'Junior Men''s Foil'!$F$1:$Q$3,3,0)</f>
        <v>8</v>
      </c>
      <c r="P1" s="35" t="s">
        <v>146</v>
      </c>
      <c r="Q1" s="36"/>
      <c r="R1" s="37">
        <f>HLOOKUP(P1,'Junior Men''s Foil'!$F$1:$Q$3,3,0)</f>
        <v>10</v>
      </c>
      <c r="S1" s="35" t="s">
        <v>145</v>
      </c>
      <c r="T1" s="36"/>
      <c r="U1" s="37">
        <f>HLOOKUP(S1,'Junior Men''s Foil'!$F$1:$Q$3,3,0)</f>
        <v>13</v>
      </c>
      <c r="V1" s="35" t="s">
        <v>144</v>
      </c>
      <c r="W1" s="36"/>
      <c r="X1" s="37">
        <f>HLOOKUP(V1,'Junior Men''s Foil'!$F$1:$Q$3,3,0)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Men''s Foil'!R2C"&amp;L1,FALSE)</f>
        <v>F</v>
      </c>
      <c r="K2" s="36"/>
      <c r="L2" s="35"/>
      <c r="M2" s="35" t="str">
        <f ca="1">INDIRECT("'Junior Men''s Foil'!R2C"&amp;O1,FALSE)</f>
        <v>F</v>
      </c>
      <c r="N2" s="36"/>
      <c r="O2" s="35"/>
      <c r="P2" s="35" t="str">
        <f ca="1">INDIRECT("'Junior Men''s Foil'!R2C"&amp;R1,FALSE)</f>
        <v>Z1</v>
      </c>
      <c r="Q2" s="36"/>
      <c r="R2" s="35"/>
      <c r="S2" s="35" t="str">
        <f ca="1">INDIRECT("'Junior Men''s Foil'!R2C"&amp;U1,FALSE)</f>
        <v>Z1</v>
      </c>
      <c r="T2" s="36"/>
      <c r="U2" s="35"/>
      <c r="V2" s="35" t="str">
        <f ca="1">INDIRECT("'Junior Men''s Foil'!R2C"&amp;X1,FALSE)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>IF(D4=0,"",IF(D4=D3,A3,ROW()-3&amp;IF(D4=D5,"T","")))</f>
        <v>1</v>
      </c>
      <c r="B4" s="14" t="s">
        <v>137</v>
      </c>
      <c r="C4" s="13" t="s">
        <v>5</v>
      </c>
      <c r="D4" s="56">
        <f>ROUND(E4+LARGE($AD4:$AK4,1)+LARGE($AD4:$AK4,2)+LARGE($AD4:$AK4,3)+LARGE($AD4:$AK4,4)+Q4+T4+W4,0)</f>
        <v>492</v>
      </c>
      <c r="E4" s="57"/>
      <c r="F4" s="58">
        <v>5</v>
      </c>
      <c r="G4" s="59">
        <f>IF(OR(F4&gt;=33,ISNUMBER(F4)=FALSE),0,VLOOKUP(F4,PointTable,G$3,TRUE))</f>
        <v>280</v>
      </c>
      <c r="H4" s="58">
        <v>11</v>
      </c>
      <c r="I4" s="59">
        <f>IF(OR(H4&gt;=33,ISNUMBER(H4)=FALSE),0,VLOOKUP(H4,PointTable,I$3,TRUE))</f>
        <v>212</v>
      </c>
      <c r="J4" s="60" t="str">
        <f>IF(ISERROR(L4),"np",L4)</f>
        <v>np</v>
      </c>
      <c r="K4" s="61">
        <f>IF(OR(J4&gt;=49,ISNUMBER(J4)=FALSE),0,VLOOKUP(J4,PointTable,K$3,TRUE))</f>
        <v>0</v>
      </c>
      <c r="L4" s="60" t="e">
        <f>VLOOKUP($B4,'Junior Men''s Foil'!$B$4:$Q$98,L$1-1,FALSE)</f>
        <v>#N/A</v>
      </c>
      <c r="M4" s="60" t="str">
        <f>IF(ISERROR(O4),"np",O4)</f>
        <v>np</v>
      </c>
      <c r="N4" s="61">
        <f>IF(OR(M4&gt;=49,ISNUMBER(M4)=FALSE),0,VLOOKUP(M4,PointTable,N$3,TRUE))</f>
        <v>0</v>
      </c>
      <c r="O4" s="60" t="e">
        <f>VLOOKUP($B4,'Junior Men''s Foil'!$B$4:$Q$98,O$1-1,FALSE)</f>
        <v>#N/A</v>
      </c>
      <c r="P4" s="60" t="str">
        <f>IF(ISERROR(R4),"np",R4)</f>
        <v>np</v>
      </c>
      <c r="Q4" s="61">
        <f>IF(OR(P4&gt;=49,ISNUMBER(P4)=FALSE),0,VLOOKUP(P4,PointTable,Q$3,TRUE))</f>
        <v>0</v>
      </c>
      <c r="R4" s="60" t="e">
        <f>VLOOKUP($B4,'Junior Men''s Foil'!$B$4:$Q$98,R$1-1,FALSE)</f>
        <v>#N/A</v>
      </c>
      <c r="S4" s="60" t="str">
        <f>IF(ISERROR(U4),"np",U4)</f>
        <v>np</v>
      </c>
      <c r="T4" s="61">
        <f>IF(OR(S4&gt;=49,ISNUMBER(S4)=FALSE),0,VLOOKUP(S4,PointTable,T$3,TRUE))</f>
        <v>0</v>
      </c>
      <c r="U4" s="60" t="e">
        <f>VLOOKUP($B4,'Junior Men''s Foil'!$B$4:$Q$98,U$1-1,FALSE)</f>
        <v>#N/A</v>
      </c>
      <c r="V4" s="60" t="str">
        <f>IF(ISERROR(X4),"np",X4)</f>
        <v>np</v>
      </c>
      <c r="W4" s="61">
        <f>IF(OR(V4&gt;=49,ISNUMBER(V4)=FALSE),0,VLOOKUP(V4,PointTable,W$3,TRUE))</f>
        <v>0</v>
      </c>
      <c r="X4" s="60" t="e">
        <f>VLOOKUP($B4,'Junior Men''s Foil'!$B$4:$Q$98,X$1-1,FALSE)</f>
        <v>#N/A</v>
      </c>
      <c r="Y4" s="62"/>
      <c r="AB4" s="64"/>
      <c r="AD4" s="65">
        <f>G4</f>
        <v>280</v>
      </c>
      <c r="AE4" s="65">
        <f>I4</f>
        <v>212</v>
      </c>
      <c r="AF4" s="65">
        <f>K4</f>
        <v>0</v>
      </c>
      <c r="AG4" s="65">
        <f>N4</f>
        <v>0</v>
      </c>
      <c r="AH4" s="65">
        <f aca="true" t="shared" si="0" ref="AH4:AK7">ABS(Y4)</f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</row>
    <row r="5" spans="1:37" ht="13.5" customHeight="1">
      <c r="A5" s="54" t="str">
        <f>IF(D5=0,"",IF(D5=D4,A4,ROW()-3&amp;IF(D5=D6,"T","")))</f>
        <v>2</v>
      </c>
      <c r="B5" s="14" t="s">
        <v>128</v>
      </c>
      <c r="C5" s="13" t="s">
        <v>5</v>
      </c>
      <c r="D5" s="56">
        <f>ROUND(E5+LARGE($AD5:$AK5,1)+LARGE($AD5:$AK5,2)+LARGE($AD5:$AK5,3)+LARGE($AD5:$AK5,4)+Q5+T5+W5,0)</f>
        <v>282</v>
      </c>
      <c r="E5" s="57"/>
      <c r="F5" s="58" t="s">
        <v>4</v>
      </c>
      <c r="G5" s="59">
        <f>IF(OR(F5&gt;=33,ISNUMBER(F5)=FALSE),0,VLOOKUP(F5,PointTable,G$3,TRUE))</f>
        <v>0</v>
      </c>
      <c r="H5" s="58">
        <v>28</v>
      </c>
      <c r="I5" s="59">
        <f>IF(OR(H5&gt;=33,ISNUMBER(H5)=FALSE),0,VLOOKUP(H5,PointTable,I$3,TRUE))</f>
        <v>114</v>
      </c>
      <c r="J5" s="60" t="str">
        <f>IF(ISERROR(L5),"np",L5)</f>
        <v>np</v>
      </c>
      <c r="K5" s="61">
        <f>IF(OR(J5&gt;=49,ISNUMBER(J5)=FALSE),0,VLOOKUP(J5,PointTable,K$3,TRUE))</f>
        <v>0</v>
      </c>
      <c r="L5" s="60" t="str">
        <f>VLOOKUP($B5,'Junior Men''s Foil'!$B$4:$Q$98,L$1-1,FALSE)</f>
        <v>np</v>
      </c>
      <c r="M5" s="60">
        <f>IF(ISERROR(O5),"np",O5)</f>
        <v>29</v>
      </c>
      <c r="N5" s="61">
        <f>IF(OR(M5&gt;=49,ISNUMBER(M5)=FALSE),0,VLOOKUP(M5,PointTable,N$3,TRUE))</f>
        <v>168</v>
      </c>
      <c r="O5" s="60">
        <f>VLOOKUP($B5,'Junior Men''s Foil'!$B$4:$Q$98,O$1-1,FALSE)</f>
        <v>29</v>
      </c>
      <c r="P5" s="60" t="str">
        <f>IF(ISERROR(R5),"np",R5)</f>
        <v>np</v>
      </c>
      <c r="Q5" s="61">
        <f>IF(OR(P5&gt;=49,ISNUMBER(P5)=FALSE),0,VLOOKUP(P5,PointTable,Q$3,TRUE))</f>
        <v>0</v>
      </c>
      <c r="R5" s="60" t="str">
        <f>VLOOKUP($B5,'Junior Men''s Foil'!$B$4:$Q$98,R$1-1,FALSE)</f>
        <v>np</v>
      </c>
      <c r="S5" s="60" t="str">
        <f>IF(ISERROR(U5),"np",U5)</f>
        <v>np</v>
      </c>
      <c r="T5" s="61">
        <f>IF(OR(S5&gt;=49,ISNUMBER(S5)=FALSE),0,VLOOKUP(S5,PointTable,T$3,TRUE))</f>
        <v>0</v>
      </c>
      <c r="U5" s="60" t="str">
        <f>VLOOKUP($B5,'Junior Men''s Foil'!$B$4:$Q$98,U$1-1,FALSE)</f>
        <v>np</v>
      </c>
      <c r="V5" s="60" t="str">
        <f>IF(ISERROR(X5),"np",X5)</f>
        <v>np</v>
      </c>
      <c r="W5" s="61">
        <f>IF(OR(V5&gt;=49,ISNUMBER(V5)=FALSE),0,VLOOKUP(V5,PointTable,W$3,TRUE))</f>
        <v>0</v>
      </c>
      <c r="X5" s="60" t="str">
        <f>VLOOKUP($B5,'Junior Men''s Foil'!$B$4:$Q$98,X$1-1,FALSE)</f>
        <v>np</v>
      </c>
      <c r="Y5" s="62"/>
      <c r="AB5" s="64"/>
      <c r="AD5" s="65">
        <f>G5</f>
        <v>0</v>
      </c>
      <c r="AE5" s="65">
        <f>I5</f>
        <v>114</v>
      </c>
      <c r="AF5" s="65">
        <f>K5</f>
        <v>0</v>
      </c>
      <c r="AG5" s="65">
        <f>N5</f>
        <v>168</v>
      </c>
      <c r="AH5" s="65">
        <f t="shared" si="0"/>
        <v>0</v>
      </c>
      <c r="AI5" s="65">
        <f t="shared" si="0"/>
        <v>0</v>
      </c>
      <c r="AJ5" s="65">
        <f t="shared" si="0"/>
        <v>0</v>
      </c>
      <c r="AK5" s="65">
        <f t="shared" si="0"/>
        <v>0</v>
      </c>
    </row>
    <row r="6" spans="1:37" ht="13.5" customHeight="1">
      <c r="A6" s="54" t="str">
        <f>IF(D6=0,"",IF(D6=D5,A5,ROW()-3&amp;IF(D6=D7,"T","")))</f>
        <v>3</v>
      </c>
      <c r="B6" s="14" t="s">
        <v>138</v>
      </c>
      <c r="C6" s="13" t="s">
        <v>5</v>
      </c>
      <c r="D6" s="56">
        <f>ROUND(E6+LARGE($AD6:$AK6,1)+LARGE($AD6:$AK6,2)+LARGE($AD6:$AK6,3)+LARGE($AD6:$AK6,4)+Q6+T6+W6,0)</f>
        <v>211</v>
      </c>
      <c r="E6" s="57"/>
      <c r="F6" s="58" t="s">
        <v>4</v>
      </c>
      <c r="G6" s="59">
        <f>IF(OR(F6&gt;=33,ISNUMBER(F6)=FALSE),0,VLOOKUP(F6,PointTable,G$3,TRUE))</f>
        <v>0</v>
      </c>
      <c r="H6" s="58">
        <v>12</v>
      </c>
      <c r="I6" s="59">
        <f>IF(OR(H6&gt;=33,ISNUMBER(H6)=FALSE),0,VLOOKUP(H6,PointTable,I$3,TRUE))</f>
        <v>211</v>
      </c>
      <c r="J6" s="60" t="str">
        <f>IF(ISERROR(L6),"np",L6)</f>
        <v>np</v>
      </c>
      <c r="K6" s="61">
        <f>IF(OR(J6&gt;=49,ISNUMBER(J6)=FALSE),0,VLOOKUP(J6,PointTable,K$3,TRUE))</f>
        <v>0</v>
      </c>
      <c r="L6" s="60" t="e">
        <f>VLOOKUP($B6,'Junior Men''s Foil'!$B$4:$Q$98,L$1-1,FALSE)</f>
        <v>#N/A</v>
      </c>
      <c r="M6" s="60" t="str">
        <f>IF(ISERROR(O6),"np",O6)</f>
        <v>np</v>
      </c>
      <c r="N6" s="61">
        <f>IF(OR(M6&gt;=49,ISNUMBER(M6)=FALSE),0,VLOOKUP(M6,PointTable,N$3,TRUE))</f>
        <v>0</v>
      </c>
      <c r="O6" s="60" t="e">
        <f>VLOOKUP($B6,'Junior Men''s Foil'!$B$4:$Q$98,O$1-1,FALSE)</f>
        <v>#N/A</v>
      </c>
      <c r="P6" s="60" t="str">
        <f>IF(ISERROR(R6),"np",R6)</f>
        <v>np</v>
      </c>
      <c r="Q6" s="61">
        <f>IF(OR(P6&gt;=49,ISNUMBER(P6)=FALSE),0,VLOOKUP(P6,PointTable,Q$3,TRUE))</f>
        <v>0</v>
      </c>
      <c r="R6" s="60" t="e">
        <f>VLOOKUP($B6,'Junior Men''s Foil'!$B$4:$Q$98,R$1-1,FALSE)</f>
        <v>#N/A</v>
      </c>
      <c r="S6" s="60" t="str">
        <f>IF(ISERROR(U6),"np",U6)</f>
        <v>np</v>
      </c>
      <c r="T6" s="61">
        <f>IF(OR(S6&gt;=49,ISNUMBER(S6)=FALSE),0,VLOOKUP(S6,PointTable,T$3,TRUE))</f>
        <v>0</v>
      </c>
      <c r="U6" s="60" t="e">
        <f>VLOOKUP($B6,'Junior Men''s Foil'!$B$4:$Q$98,U$1-1,FALSE)</f>
        <v>#N/A</v>
      </c>
      <c r="V6" s="60" t="str">
        <f>IF(ISERROR(X6),"np",X6)</f>
        <v>np</v>
      </c>
      <c r="W6" s="61">
        <f>IF(OR(V6&gt;=49,ISNUMBER(V6)=FALSE),0,VLOOKUP(V6,PointTable,W$3,TRUE))</f>
        <v>0</v>
      </c>
      <c r="X6" s="60" t="e">
        <f>VLOOKUP($B6,'Junior Men''s Foil'!$B$4:$Q$98,X$1-1,FALSE)</f>
        <v>#N/A</v>
      </c>
      <c r="Y6" s="62"/>
      <c r="AB6" s="64"/>
      <c r="AD6" s="65">
        <f>G6</f>
        <v>0</v>
      </c>
      <c r="AE6" s="65">
        <f>I6</f>
        <v>211</v>
      </c>
      <c r="AF6" s="65">
        <f>K6</f>
        <v>0</v>
      </c>
      <c r="AG6" s="65">
        <f>N6</f>
        <v>0</v>
      </c>
      <c r="AH6" s="65">
        <f t="shared" si="0"/>
        <v>0</v>
      </c>
      <c r="AI6" s="65">
        <f t="shared" si="0"/>
        <v>0</v>
      </c>
      <c r="AJ6" s="65">
        <f t="shared" si="0"/>
        <v>0</v>
      </c>
      <c r="AK6" s="65">
        <f t="shared" si="0"/>
        <v>0</v>
      </c>
    </row>
    <row r="7" spans="1:37" ht="13.5" customHeight="1">
      <c r="A7" s="54" t="str">
        <f>IF(D7=0,"",IF(D7=D6,A6,ROW()-3&amp;IF(D7=D8,"T","")))</f>
        <v>4</v>
      </c>
      <c r="B7" s="14" t="s">
        <v>139</v>
      </c>
      <c r="C7" s="13" t="s">
        <v>5</v>
      </c>
      <c r="D7" s="56">
        <f>ROUND(E7+LARGE($AD7:$AK7,1)+LARGE($AD7:$AK7,2)+LARGE($AD7:$AK7,3)+LARGE($AD7:$AK7,4)+Q7+T7+W7,0)</f>
        <v>117</v>
      </c>
      <c r="E7" s="57"/>
      <c r="F7" s="58" t="s">
        <v>4</v>
      </c>
      <c r="G7" s="59">
        <f>IF(OR(F7&gt;=33,ISNUMBER(F7)=FALSE),0,VLOOKUP(F7,PointTable,G$3,TRUE))</f>
        <v>0</v>
      </c>
      <c r="H7" s="58">
        <v>25</v>
      </c>
      <c r="I7" s="59">
        <f>IF(OR(H7&gt;=33,ISNUMBER(H7)=FALSE),0,VLOOKUP(H7,PointTable,I$3,TRUE))</f>
        <v>117</v>
      </c>
      <c r="J7" s="60" t="str">
        <f>IF(ISERROR(L7),"np",L7)</f>
        <v>np</v>
      </c>
      <c r="K7" s="61">
        <f>IF(OR(J7&gt;=49,ISNUMBER(J7)=FALSE),0,VLOOKUP(J7,PointTable,K$3,TRUE))</f>
        <v>0</v>
      </c>
      <c r="L7" s="60" t="e">
        <f>VLOOKUP($B7,'Junior Men''s Foil'!$B$4:$Q$98,L$1-1,FALSE)</f>
        <v>#N/A</v>
      </c>
      <c r="M7" s="60" t="str">
        <f>IF(ISERROR(O7),"np",O7)</f>
        <v>np</v>
      </c>
      <c r="N7" s="61">
        <f>IF(OR(M7&gt;=49,ISNUMBER(M7)=FALSE),0,VLOOKUP(M7,PointTable,N$3,TRUE))</f>
        <v>0</v>
      </c>
      <c r="O7" s="60" t="e">
        <f>VLOOKUP($B7,'Junior Men''s Foil'!$B$4:$Q$98,O$1-1,FALSE)</f>
        <v>#N/A</v>
      </c>
      <c r="P7" s="60" t="str">
        <f>IF(ISERROR(R7),"np",R7)</f>
        <v>np</v>
      </c>
      <c r="Q7" s="61">
        <f>IF(OR(P7&gt;=49,ISNUMBER(P7)=FALSE),0,VLOOKUP(P7,PointTable,Q$3,TRUE))</f>
        <v>0</v>
      </c>
      <c r="R7" s="60" t="e">
        <f>VLOOKUP($B7,'Junior Men''s Foil'!$B$4:$Q$98,R$1-1,FALSE)</f>
        <v>#N/A</v>
      </c>
      <c r="S7" s="60" t="str">
        <f>IF(ISERROR(U7),"np",U7)</f>
        <v>np</v>
      </c>
      <c r="T7" s="61">
        <f>IF(OR(S7&gt;=49,ISNUMBER(S7)=FALSE),0,VLOOKUP(S7,PointTable,T$3,TRUE))</f>
        <v>0</v>
      </c>
      <c r="U7" s="60" t="e">
        <f>VLOOKUP($B7,'Junior Men''s Foil'!$B$4:$Q$98,U$1-1,FALSE)</f>
        <v>#N/A</v>
      </c>
      <c r="V7" s="60" t="str">
        <f>IF(ISERROR(X7),"np",X7)</f>
        <v>np</v>
      </c>
      <c r="W7" s="61">
        <f>IF(OR(V7&gt;=49,ISNUMBER(V7)=FALSE),0,VLOOKUP(V7,PointTable,W$3,TRUE))</f>
        <v>0</v>
      </c>
      <c r="X7" s="60" t="e">
        <f>VLOOKUP($B7,'Junior Men''s Foil'!$B$4:$Q$98,X$1-1,FALSE)</f>
        <v>#N/A</v>
      </c>
      <c r="Y7" s="62"/>
      <c r="AB7" s="64"/>
      <c r="AD7" s="65">
        <f>G7</f>
        <v>0</v>
      </c>
      <c r="AE7" s="65">
        <f>I7</f>
        <v>117</v>
      </c>
      <c r="AF7" s="65">
        <f>K7</f>
        <v>0</v>
      </c>
      <c r="AG7" s="65">
        <f>N7</f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8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Men''s Saber'!$F$1:$Q$3,3,0)</f>
        <v>6</v>
      </c>
      <c r="M1" s="35" t="s">
        <v>91</v>
      </c>
      <c r="N1" s="36"/>
      <c r="O1" s="37">
        <f>HLOOKUP(M1,'Junior Men''s Saber'!$F$1:$Q$3,3,0)</f>
        <v>8</v>
      </c>
      <c r="P1" s="35" t="s">
        <v>146</v>
      </c>
      <c r="Q1" s="36"/>
      <c r="R1" s="37">
        <f>HLOOKUP(P1,'Junior Men''s Saber'!$F$1:$Q$3,3,0)</f>
        <v>10</v>
      </c>
      <c r="S1" s="35" t="s">
        <v>145</v>
      </c>
      <c r="T1" s="36"/>
      <c r="U1" s="37">
        <f>HLOOKUP(S1,'Junior Men''s Saber'!$F$1:$Q$3,3,0)</f>
        <v>13</v>
      </c>
      <c r="V1" s="35" t="s">
        <v>144</v>
      </c>
      <c r="W1" s="36"/>
      <c r="X1" s="37">
        <f>HLOOKUP(V1,'Junior Men''s Saber'!$F$1:$Q$3,3,0)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Men''s Saber'!R2C"&amp;L1,FALSE)</f>
        <v>F</v>
      </c>
      <c r="K2" s="36"/>
      <c r="L2" s="35"/>
      <c r="M2" s="35" t="str">
        <f ca="1">INDIRECT("'Junior Men''s Saber'!R2C"&amp;O1,FALSE)</f>
        <v>F</v>
      </c>
      <c r="N2" s="36"/>
      <c r="O2" s="35"/>
      <c r="P2" s="35" t="str">
        <f ca="1">INDIRECT("'Junior Men''s Saber'!R2C"&amp;R1,FALSE)</f>
        <v>Z1</v>
      </c>
      <c r="Q2" s="36"/>
      <c r="R2" s="35"/>
      <c r="S2" s="35" t="str">
        <f ca="1">INDIRECT("'Junior Men''s Saber'!R2C"&amp;U1,FALSE)</f>
        <v>Z1</v>
      </c>
      <c r="T2" s="36"/>
      <c r="U2" s="35"/>
      <c r="V2" s="35" t="str">
        <f ca="1">INDIRECT("'Junior Men''s Saber'!R2C"&amp;X1,FALSE)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>IF(D4=0,"",IF(D4=D3,A3,ROW()-3&amp;IF(D4=D5,"T","")))</f>
        <v>1</v>
      </c>
      <c r="B4" s="14" t="s">
        <v>101</v>
      </c>
      <c r="C4" s="13" t="s">
        <v>5</v>
      </c>
      <c r="D4" s="56">
        <f>ROUND(E4+LARGE($AD4:$AK4,1)+LARGE($AD4:$AK4,2)+LARGE($AD4:$AK4,3)+LARGE($AD4:$AK4,4)+Q4+T4+W4,0)</f>
        <v>573</v>
      </c>
      <c r="E4" s="57"/>
      <c r="F4" s="58" t="s">
        <v>4</v>
      </c>
      <c r="G4" s="59">
        <f>IF(OR(F4&gt;=33,ISNUMBER(F4)=FALSE),0,VLOOKUP(F4,PointTable,G$3,TRUE))</f>
        <v>0</v>
      </c>
      <c r="H4" s="58">
        <v>16</v>
      </c>
      <c r="I4" s="59">
        <f>IF(OR(H4&gt;=33,ISNUMBER(H4)=FALSE),0,VLOOKUP(H4,PointTable,I$3,TRUE))</f>
        <v>200</v>
      </c>
      <c r="J4" s="60">
        <f>IF(ISERROR(L4),"np",L4)</f>
        <v>19</v>
      </c>
      <c r="K4" s="61">
        <f>IF(OR(J4&gt;=49,ISNUMBER(J4)=FALSE),0,VLOOKUP(J4,PointTable,K$3,TRUE))</f>
        <v>208</v>
      </c>
      <c r="L4" s="60">
        <f>VLOOKUP($B4,'Junior Men''s Saber'!$B$4:$Q$98,L$1-1,FALSE)</f>
        <v>19</v>
      </c>
      <c r="M4" s="60">
        <f>IF(ISERROR(O4),"np",O4)</f>
        <v>32</v>
      </c>
      <c r="N4" s="61">
        <f>IF(OR(M4&gt;=49,ISNUMBER(M4)=FALSE),0,VLOOKUP(M4,PointTable,N$3,TRUE))</f>
        <v>165</v>
      </c>
      <c r="O4" s="60">
        <f>VLOOKUP($B4,'Junior Men''s Saber'!$B$4:$Q$98,O$1-1,FALSE)</f>
        <v>32</v>
      </c>
      <c r="P4" s="60" t="str">
        <f>IF(ISERROR(R4),"np",R4)</f>
        <v>np</v>
      </c>
      <c r="Q4" s="61">
        <f>IF(OR(P4&gt;=49,ISNUMBER(P4)=FALSE),0,VLOOKUP(P4,PointTable,Q$3,TRUE))</f>
        <v>0</v>
      </c>
      <c r="R4" s="60" t="str">
        <f>VLOOKUP($B4,'Junior Men''s Saber'!$B$4:$Q$98,R$1-1,FALSE)</f>
        <v>np</v>
      </c>
      <c r="S4" s="60" t="str">
        <f>IF(ISERROR(U4),"np",U4)</f>
        <v>np</v>
      </c>
      <c r="T4" s="61">
        <f>IF(OR(S4&gt;=49,ISNUMBER(S4)=FALSE),0,VLOOKUP(S4,PointTable,T$3,TRUE))</f>
        <v>0</v>
      </c>
      <c r="U4" s="60" t="str">
        <f>VLOOKUP($B4,'Junior Men''s Saber'!$B$4:$Q$98,U$1-1,FALSE)</f>
        <v>np</v>
      </c>
      <c r="V4" s="60" t="str">
        <f>IF(ISERROR(X4),"np",X4)</f>
        <v>np</v>
      </c>
      <c r="W4" s="61">
        <f>IF(OR(V4&gt;=49,ISNUMBER(V4)=FALSE),0,VLOOKUP(V4,PointTable,W$3,TRUE))</f>
        <v>0</v>
      </c>
      <c r="X4" s="60" t="str">
        <f>VLOOKUP($B4,'Junior Men''s Saber'!$B$4:$Q$98,X$1-1,FALSE)</f>
        <v>np</v>
      </c>
      <c r="Y4" s="62"/>
      <c r="AB4" s="64"/>
      <c r="AD4" s="65">
        <f>G4</f>
        <v>0</v>
      </c>
      <c r="AE4" s="65">
        <f>I4</f>
        <v>200</v>
      </c>
      <c r="AF4" s="65">
        <f>K4</f>
        <v>208</v>
      </c>
      <c r="AG4" s="65">
        <f>N4</f>
        <v>165</v>
      </c>
      <c r="AH4" s="65">
        <f aca="true" t="shared" si="0" ref="AH4:AK8">ABS(Y4)</f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</row>
    <row r="5" spans="1:37" ht="13.5" customHeight="1">
      <c r="A5" s="54" t="str">
        <f>IF(D5=0,"",IF(D5=D4,A4,ROW()-3&amp;IF(D5=D6,"T","")))</f>
        <v>2</v>
      </c>
      <c r="B5" s="14" t="s">
        <v>54</v>
      </c>
      <c r="C5" s="13" t="s">
        <v>5</v>
      </c>
      <c r="D5" s="56">
        <f>ROUND(E5+LARGE($AD5:$AK5,1)+LARGE($AD5:$AK5,2)+LARGE($AD5:$AK5,3)+LARGE($AD5:$AK5,4)+Q5+T5+W5,0)</f>
        <v>407</v>
      </c>
      <c r="E5" s="57"/>
      <c r="F5" s="58" t="s">
        <v>4</v>
      </c>
      <c r="G5" s="59">
        <f>IF(OR(F5&gt;=33,ISNUMBER(F5)=FALSE),0,VLOOKUP(F5,PointTable,G$3,TRUE))</f>
        <v>0</v>
      </c>
      <c r="H5" s="58">
        <v>13</v>
      </c>
      <c r="I5" s="59">
        <f>IF(OR(H5&gt;=33,ISNUMBER(H5)=FALSE),0,VLOOKUP(H5,PointTable,I$3,TRUE))</f>
        <v>203</v>
      </c>
      <c r="J5" s="60">
        <f>IF(ISERROR(L5),"np",L5)</f>
        <v>23</v>
      </c>
      <c r="K5" s="61">
        <f>IF(OR(J5&gt;=49,ISNUMBER(J5)=FALSE),0,VLOOKUP(J5,PointTable,K$3,TRUE))</f>
        <v>204</v>
      </c>
      <c r="L5" s="60">
        <f>VLOOKUP($B5,'Junior Men''s Saber'!$B$4:$Q$98,L$1-1,FALSE)</f>
        <v>23</v>
      </c>
      <c r="M5" s="60" t="str">
        <f>IF(ISERROR(O5),"np",O5)</f>
        <v>np</v>
      </c>
      <c r="N5" s="61">
        <f>IF(OR(M5&gt;=49,ISNUMBER(M5)=FALSE),0,VLOOKUP(M5,PointTable,N$3,TRUE))</f>
        <v>0</v>
      </c>
      <c r="O5" s="60" t="str">
        <f>VLOOKUP($B5,'Junior Men''s Saber'!$B$4:$Q$98,O$1-1,FALSE)</f>
        <v>np</v>
      </c>
      <c r="P5" s="60" t="str">
        <f>IF(ISERROR(R5),"np",R5)</f>
        <v>np</v>
      </c>
      <c r="Q5" s="61">
        <f>IF(OR(P5&gt;=49,ISNUMBER(P5)=FALSE),0,VLOOKUP(P5,PointTable,Q$3,TRUE))</f>
        <v>0</v>
      </c>
      <c r="R5" s="60" t="str">
        <f>VLOOKUP($B5,'Junior Men''s Saber'!$B$4:$Q$98,R$1-1,FALSE)</f>
        <v>np</v>
      </c>
      <c r="S5" s="60" t="str">
        <f>IF(ISERROR(U5),"np",U5)</f>
        <v>np</v>
      </c>
      <c r="T5" s="61">
        <f>IF(OR(S5&gt;=49,ISNUMBER(S5)=FALSE),0,VLOOKUP(S5,PointTable,T$3,TRUE))</f>
        <v>0</v>
      </c>
      <c r="U5" s="60" t="str">
        <f>VLOOKUP($B5,'Junior Men''s Saber'!$B$4:$Q$98,U$1-1,FALSE)</f>
        <v>np</v>
      </c>
      <c r="V5" s="60" t="str">
        <f>IF(ISERROR(X5),"np",X5)</f>
        <v>np</v>
      </c>
      <c r="W5" s="61">
        <f>IF(OR(V5&gt;=49,ISNUMBER(V5)=FALSE),0,VLOOKUP(V5,PointTable,W$3,TRUE))</f>
        <v>0</v>
      </c>
      <c r="X5" s="60" t="str">
        <f>VLOOKUP($B5,'Junior Men''s Saber'!$B$4:$Q$98,X$1-1,FALSE)</f>
        <v>np</v>
      </c>
      <c r="Y5" s="62"/>
      <c r="AB5" s="64"/>
      <c r="AD5" s="65">
        <f>G5</f>
        <v>0</v>
      </c>
      <c r="AE5" s="65">
        <f>I5</f>
        <v>203</v>
      </c>
      <c r="AF5" s="65">
        <f>K5</f>
        <v>204</v>
      </c>
      <c r="AG5" s="65">
        <f>N5</f>
        <v>0</v>
      </c>
      <c r="AH5" s="65">
        <f t="shared" si="0"/>
        <v>0</v>
      </c>
      <c r="AI5" s="65">
        <f t="shared" si="0"/>
        <v>0</v>
      </c>
      <c r="AJ5" s="65">
        <f t="shared" si="0"/>
        <v>0</v>
      </c>
      <c r="AK5" s="65">
        <f t="shared" si="0"/>
        <v>0</v>
      </c>
    </row>
    <row r="6" spans="1:37" ht="13.5" customHeight="1">
      <c r="A6" s="54" t="str">
        <f>IF(D6=0,"",IF(D6=D5,A5,ROW()-3&amp;IF(D6=D7,"T","")))</f>
        <v>3</v>
      </c>
      <c r="B6" s="14" t="s">
        <v>113</v>
      </c>
      <c r="C6" s="13" t="s">
        <v>5</v>
      </c>
      <c r="D6" s="56">
        <f>ROUND(E6+LARGE($AD6:$AK6,1)+LARGE($AD6:$AK6,2)+LARGE($AD6:$AK6,3)+LARGE($AD6:$AK6,4)+Q6+T6+W6,0)</f>
        <v>367</v>
      </c>
      <c r="E6" s="57"/>
      <c r="F6" s="58" t="s">
        <v>4</v>
      </c>
      <c r="G6" s="59">
        <f>IF(OR(F6&gt;=33,ISNUMBER(F6)=FALSE),0,VLOOKUP(F6,PointTable,G$3,TRUE))</f>
        <v>0</v>
      </c>
      <c r="H6" s="58">
        <v>15</v>
      </c>
      <c r="I6" s="59">
        <f>IF(OR(H6&gt;=33,ISNUMBER(H6)=FALSE),0,VLOOKUP(H6,PointTable,I$3,TRUE))</f>
        <v>201</v>
      </c>
      <c r="J6" s="60">
        <f>IF(ISERROR(L6),"np",L6)</f>
        <v>31</v>
      </c>
      <c r="K6" s="61">
        <f>IF(OR(J6&gt;=49,ISNUMBER(J6)=FALSE),0,VLOOKUP(J6,PointTable,K$3,TRUE))</f>
        <v>166</v>
      </c>
      <c r="L6" s="60">
        <f>VLOOKUP($B6,'Junior Men''s Saber'!$B$4:$Q$98,L$1-1,FALSE)</f>
        <v>31</v>
      </c>
      <c r="M6" s="60" t="str">
        <f>IF(ISERROR(O6),"np",O6)</f>
        <v>np</v>
      </c>
      <c r="N6" s="61">
        <f>IF(OR(M6&gt;=49,ISNUMBER(M6)=FALSE),0,VLOOKUP(M6,PointTable,N$3,TRUE))</f>
        <v>0</v>
      </c>
      <c r="O6" s="60" t="str">
        <f>VLOOKUP($B6,'Junior Men''s Saber'!$B$4:$Q$98,O$1-1,FALSE)</f>
        <v>np</v>
      </c>
      <c r="P6" s="60" t="str">
        <f>IF(ISERROR(R6),"np",R6)</f>
        <v>np</v>
      </c>
      <c r="Q6" s="61">
        <f>IF(OR(P6&gt;=49,ISNUMBER(P6)=FALSE),0,VLOOKUP(P6,PointTable,Q$3,TRUE))</f>
        <v>0</v>
      </c>
      <c r="R6" s="60" t="str">
        <f>VLOOKUP($B6,'Junior Men''s Saber'!$B$4:$Q$98,R$1-1,FALSE)</f>
        <v>np</v>
      </c>
      <c r="S6" s="60" t="str">
        <f>IF(ISERROR(U6),"np",U6)</f>
        <v>np</v>
      </c>
      <c r="T6" s="61">
        <f>IF(OR(S6&gt;=49,ISNUMBER(S6)=FALSE),0,VLOOKUP(S6,PointTable,T$3,TRUE))</f>
        <v>0</v>
      </c>
      <c r="U6" s="60" t="str">
        <f>VLOOKUP($B6,'Junior Men''s Saber'!$B$4:$Q$98,U$1-1,FALSE)</f>
        <v>np</v>
      </c>
      <c r="V6" s="60" t="str">
        <f>IF(ISERROR(X6),"np",X6)</f>
        <v>np</v>
      </c>
      <c r="W6" s="61">
        <f>IF(OR(V6&gt;=49,ISNUMBER(V6)=FALSE),0,VLOOKUP(V6,PointTable,W$3,TRUE))</f>
        <v>0</v>
      </c>
      <c r="X6" s="60" t="str">
        <f>VLOOKUP($B6,'Junior Men''s Saber'!$B$4:$Q$98,X$1-1,FALSE)</f>
        <v>np</v>
      </c>
      <c r="Y6" s="62"/>
      <c r="AB6" s="64"/>
      <c r="AD6" s="65">
        <f>G6</f>
        <v>0</v>
      </c>
      <c r="AE6" s="65">
        <f>I6</f>
        <v>201</v>
      </c>
      <c r="AF6" s="65">
        <f>K6</f>
        <v>166</v>
      </c>
      <c r="AG6" s="65">
        <f>N6</f>
        <v>0</v>
      </c>
      <c r="AH6" s="65">
        <f>ABS(Y6)</f>
        <v>0</v>
      </c>
      <c r="AI6" s="65">
        <f>ABS(Z6)</f>
        <v>0</v>
      </c>
      <c r="AJ6" s="65">
        <f>ABS(AA6)</f>
        <v>0</v>
      </c>
      <c r="AK6" s="65">
        <f>ABS(AB6)</f>
        <v>0</v>
      </c>
    </row>
    <row r="7" spans="1:37" ht="13.5" customHeight="1">
      <c r="A7" s="54" t="str">
        <f>IF(D7=0,"",IF(D7=D6,A6,ROW()-3&amp;IF(D7=D8,"T","")))</f>
        <v>4</v>
      </c>
      <c r="B7" s="14" t="s">
        <v>112</v>
      </c>
      <c r="C7" s="13" t="s">
        <v>5</v>
      </c>
      <c r="D7" s="56">
        <f>ROUND(E7+LARGE($AD7:$AK7,1)+LARGE($AD7:$AK7,2)+LARGE($AD7:$AK7,3)+LARGE($AD7:$AK7,4)+Q7+T7+W7,0)</f>
        <v>305</v>
      </c>
      <c r="E7" s="57"/>
      <c r="F7" s="58" t="s">
        <v>4</v>
      </c>
      <c r="G7" s="59">
        <f>IF(OR(F7&gt;=33,ISNUMBER(F7)=FALSE),0,VLOOKUP(F7,PointTable,G$3,TRUE))</f>
        <v>0</v>
      </c>
      <c r="H7" s="58">
        <v>21</v>
      </c>
      <c r="I7" s="59">
        <f>IF(OR(H7&gt;=33,ISNUMBER(H7)=FALSE),0,VLOOKUP(H7,PointTable,I$3,TRUE))</f>
        <v>136</v>
      </c>
      <c r="J7" s="60">
        <f>IF(ISERROR(L7),"np",L7)</f>
        <v>28</v>
      </c>
      <c r="K7" s="61">
        <f>IF(OR(J7&gt;=49,ISNUMBER(J7)=FALSE),0,VLOOKUP(J7,PointTable,K$3,TRUE))</f>
        <v>169</v>
      </c>
      <c r="L7" s="60">
        <f>VLOOKUP($B7,'Junior Men''s Saber'!$B$4:$Q$98,L$1-1,FALSE)</f>
        <v>28</v>
      </c>
      <c r="M7" s="60" t="str">
        <f>IF(ISERROR(O7),"np",O7)</f>
        <v>np</v>
      </c>
      <c r="N7" s="61">
        <f>IF(OR(M7&gt;=49,ISNUMBER(M7)=FALSE),0,VLOOKUP(M7,PointTable,N$3,TRUE))</f>
        <v>0</v>
      </c>
      <c r="O7" s="60" t="str">
        <f>VLOOKUP($B7,'Junior Men''s Saber'!$B$4:$Q$98,O$1-1,FALSE)</f>
        <v>np</v>
      </c>
      <c r="P7" s="60" t="str">
        <f>IF(ISERROR(R7),"np",R7)</f>
        <v>np</v>
      </c>
      <c r="Q7" s="61">
        <f>IF(OR(P7&gt;=49,ISNUMBER(P7)=FALSE),0,VLOOKUP(P7,PointTable,Q$3,TRUE))</f>
        <v>0</v>
      </c>
      <c r="R7" s="60" t="str">
        <f>VLOOKUP($B7,'Junior Men''s Saber'!$B$4:$Q$98,R$1-1,FALSE)</f>
        <v>np</v>
      </c>
      <c r="S7" s="60" t="str">
        <f>IF(ISERROR(U7),"np",U7)</f>
        <v>np</v>
      </c>
      <c r="T7" s="61">
        <f>IF(OR(S7&gt;=49,ISNUMBER(S7)=FALSE),0,VLOOKUP(S7,PointTable,T$3,TRUE))</f>
        <v>0</v>
      </c>
      <c r="U7" s="60" t="str">
        <f>VLOOKUP($B7,'Junior Men''s Saber'!$B$4:$Q$98,U$1-1,FALSE)</f>
        <v>np</v>
      </c>
      <c r="V7" s="60" t="str">
        <f>IF(ISERROR(X7),"np",X7)</f>
        <v>np</v>
      </c>
      <c r="W7" s="61">
        <f>IF(OR(V7&gt;=49,ISNUMBER(V7)=FALSE),0,VLOOKUP(V7,PointTable,W$3,TRUE))</f>
        <v>0</v>
      </c>
      <c r="X7" s="60" t="str">
        <f>VLOOKUP($B7,'Junior Men''s Saber'!$B$4:$Q$98,X$1-1,FALSE)</f>
        <v>np</v>
      </c>
      <c r="Y7" s="62"/>
      <c r="AB7" s="64"/>
      <c r="AD7" s="65">
        <f>G7</f>
        <v>0</v>
      </c>
      <c r="AE7" s="65">
        <f>I7</f>
        <v>136</v>
      </c>
      <c r="AF7" s="65">
        <f>K7</f>
        <v>169</v>
      </c>
      <c r="AG7" s="65">
        <f>N7</f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</row>
    <row r="8" spans="1:37" ht="13.5" customHeight="1">
      <c r="A8" s="54" t="str">
        <f>IF(D8=0,"",IF(D8=D7,A7,ROW()-3&amp;IF(D8=D9,"T","")))</f>
        <v>5</v>
      </c>
      <c r="B8" s="14" t="s">
        <v>140</v>
      </c>
      <c r="C8" s="13" t="s">
        <v>5</v>
      </c>
      <c r="D8" s="56">
        <f>ROUND(E8+LARGE($AD8:$AK8,1)+LARGE($AD8:$AK8,2)+LARGE($AD8:$AK8,3)+LARGE($AD8:$AK8,4)+Q8+T8+W8,0)</f>
        <v>116</v>
      </c>
      <c r="E8" s="57"/>
      <c r="F8" s="58" t="s">
        <v>4</v>
      </c>
      <c r="G8" s="59">
        <f>IF(OR(F8&gt;=33,ISNUMBER(F8)=FALSE),0,VLOOKUP(F8,PointTable,G$3,TRUE))</f>
        <v>0</v>
      </c>
      <c r="H8" s="58">
        <v>26</v>
      </c>
      <c r="I8" s="59">
        <f>IF(OR(H8&gt;=33,ISNUMBER(H8)=FALSE),0,VLOOKUP(H8,PointTable,I$3,TRUE))</f>
        <v>116</v>
      </c>
      <c r="J8" s="60" t="str">
        <f>IF(ISERROR(L8),"np",L8)</f>
        <v>np</v>
      </c>
      <c r="K8" s="61">
        <f>IF(OR(J8&gt;=49,ISNUMBER(J8)=FALSE),0,VLOOKUP(J8,PointTable,K$3,TRUE))</f>
        <v>0</v>
      </c>
      <c r="L8" s="60" t="e">
        <f>VLOOKUP($B8,'Junior Men''s Saber'!$B$4:$Q$98,L$1-1,FALSE)</f>
        <v>#N/A</v>
      </c>
      <c r="M8" s="60" t="str">
        <f>IF(ISERROR(O8),"np",O8)</f>
        <v>np</v>
      </c>
      <c r="N8" s="61">
        <f>IF(OR(M8&gt;=49,ISNUMBER(M8)=FALSE),0,VLOOKUP(M8,PointTable,N$3,TRUE))</f>
        <v>0</v>
      </c>
      <c r="O8" s="60" t="e">
        <f>VLOOKUP($B8,'Junior Men''s Saber'!$B$4:$Q$98,O$1-1,FALSE)</f>
        <v>#N/A</v>
      </c>
      <c r="P8" s="60" t="str">
        <f>IF(ISERROR(R8),"np",R8)</f>
        <v>np</v>
      </c>
      <c r="Q8" s="61">
        <f>IF(OR(P8&gt;=49,ISNUMBER(P8)=FALSE),0,VLOOKUP(P8,PointTable,Q$3,TRUE))</f>
        <v>0</v>
      </c>
      <c r="R8" s="60" t="e">
        <f>VLOOKUP($B8,'Junior Men''s Saber'!$B$4:$Q$98,R$1-1,FALSE)</f>
        <v>#N/A</v>
      </c>
      <c r="S8" s="60" t="str">
        <f>IF(ISERROR(U8),"np",U8)</f>
        <v>np</v>
      </c>
      <c r="T8" s="61">
        <f>IF(OR(S8&gt;=49,ISNUMBER(S8)=FALSE),0,VLOOKUP(S8,PointTable,T$3,TRUE))</f>
        <v>0</v>
      </c>
      <c r="U8" s="60" t="e">
        <f>VLOOKUP($B8,'Junior Men''s Saber'!$B$4:$Q$98,U$1-1,FALSE)</f>
        <v>#N/A</v>
      </c>
      <c r="V8" s="60" t="str">
        <f>IF(ISERROR(X8),"np",X8)</f>
        <v>np</v>
      </c>
      <c r="W8" s="61">
        <f>IF(OR(V8&gt;=49,ISNUMBER(V8)=FALSE),0,VLOOKUP(V8,PointTable,W$3,TRUE))</f>
        <v>0</v>
      </c>
      <c r="X8" s="60" t="e">
        <f>VLOOKUP($B8,'Junior Men''s Saber'!$B$4:$Q$98,X$1-1,FALSE)</f>
        <v>#N/A</v>
      </c>
      <c r="Y8" s="62"/>
      <c r="AB8" s="64"/>
      <c r="AD8" s="65">
        <f>G8</f>
        <v>0</v>
      </c>
      <c r="AE8" s="65">
        <f>I8</f>
        <v>116</v>
      </c>
      <c r="AF8" s="65">
        <f>K8</f>
        <v>0</v>
      </c>
      <c r="AG8" s="65">
        <f>N8</f>
        <v>0</v>
      </c>
      <c r="AH8" s="65">
        <f t="shared" si="0"/>
        <v>0</v>
      </c>
      <c r="AI8" s="65">
        <f t="shared" si="0"/>
        <v>0</v>
      </c>
      <c r="AJ8" s="65">
        <f t="shared" si="0"/>
        <v>0</v>
      </c>
      <c r="AK8" s="65">
        <f t="shared" si="0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K5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Women''s Epée'!$F$1:$Q$3,3,0)</f>
        <v>6</v>
      </c>
      <c r="M1" s="35" t="s">
        <v>91</v>
      </c>
      <c r="N1" s="36"/>
      <c r="O1" s="37">
        <f>HLOOKUP(M1,'Junior Women''s Epée'!$F$1:$Q$3,3,0)</f>
        <v>8</v>
      </c>
      <c r="P1" s="35" t="s">
        <v>146</v>
      </c>
      <c r="Q1" s="36"/>
      <c r="R1" s="37">
        <f>HLOOKUP(P1,'Junior Women''s Epée'!$F$1:$Q$3,3,0)</f>
        <v>10</v>
      </c>
      <c r="S1" s="35" t="s">
        <v>145</v>
      </c>
      <c r="T1" s="36"/>
      <c r="U1" s="37">
        <f>HLOOKUP(S1,'Junior Women''s Epée'!$F$1:$Q$3,3,0)</f>
        <v>13</v>
      </c>
      <c r="V1" s="35" t="s">
        <v>144</v>
      </c>
      <c r="W1" s="36"/>
      <c r="X1" s="37">
        <f>HLOOKUP(V1,'Junior Women''s Epée'!$F$1:$Q$3,3,0)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Women''s Epée'!R2C"&amp;L1,FALSE)</f>
        <v>F</v>
      </c>
      <c r="K2" s="36"/>
      <c r="L2" s="35"/>
      <c r="M2" s="35" t="str">
        <f ca="1">INDIRECT("'Junior Women''s Epée'!R2C"&amp;O1,FALSE)</f>
        <v>F</v>
      </c>
      <c r="N2" s="36"/>
      <c r="O2" s="35"/>
      <c r="P2" s="35" t="str">
        <f ca="1">INDIRECT("'Junior Women''s Epée'!R2C"&amp;R1,FALSE)</f>
        <v>Z1</v>
      </c>
      <c r="Q2" s="36"/>
      <c r="R2" s="35"/>
      <c r="S2" s="35" t="str">
        <f ca="1">INDIRECT("'Junior Women''s Epée'!R2C"&amp;U1,FALSE)</f>
        <v>Z1</v>
      </c>
      <c r="T2" s="36"/>
      <c r="U2" s="35"/>
      <c r="V2" s="35" t="str">
        <f ca="1">INDIRECT("'Junior Women''s Epée'!R2C"&amp;X1,FALSE)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>IF(D4=0,"",IF(D4=D3,A3,ROW()-3&amp;IF(D4=D5,"T","")))</f>
        <v>1</v>
      </c>
      <c r="B4" s="14" t="s">
        <v>95</v>
      </c>
      <c r="C4" s="13" t="s">
        <v>5</v>
      </c>
      <c r="D4" s="56">
        <f>ROUND(E4+LARGE($AD4:$AK4,1)+LARGE($AD4:$AK4,2)+LARGE($AD4:$AK4,3)+LARGE($AD4:$AK4,4)+Q4+T4+W4,0)</f>
        <v>1370</v>
      </c>
      <c r="E4" s="57"/>
      <c r="F4" s="58">
        <v>12</v>
      </c>
      <c r="G4" s="59">
        <f>IF(OR(F4&gt;=33,ISNUMBER(F4)=FALSE),0,VLOOKUP(F4,PointTable,G$3,TRUE))</f>
        <v>211</v>
      </c>
      <c r="H4" s="58">
        <v>19</v>
      </c>
      <c r="I4" s="59">
        <f>IF(OR(H4&gt;=33,ISNUMBER(H4)=FALSE),0,VLOOKUP(H4,PointTable,I$3,TRUE))</f>
        <v>138</v>
      </c>
      <c r="J4" s="60">
        <f>IF(ISERROR(L4),"np",L4)</f>
        <v>21</v>
      </c>
      <c r="K4" s="61">
        <f>IF(OR(J4&gt;=49,ISNUMBER(J4)=FALSE),0,VLOOKUP(J4,PointTable,K$3,TRUE))</f>
        <v>206</v>
      </c>
      <c r="L4" s="60">
        <f>VLOOKUP($B4,'Junior Women''s Epée'!$B$4:$Q$98,L$1-1,FALSE)</f>
        <v>21</v>
      </c>
      <c r="M4" s="60" t="str">
        <f>IF(ISERROR(O4),"np",O4)</f>
        <v>np</v>
      </c>
      <c r="N4" s="61">
        <f>IF(OR(M4&gt;=49,ISNUMBER(M4)=FALSE),0,VLOOKUP(M4,PointTable,N$3,TRUE))</f>
        <v>0</v>
      </c>
      <c r="O4" s="60" t="str">
        <f>VLOOKUP($B4,'Junior Women''s Epée'!$B$4:$Q$98,O$1-1,FALSE)</f>
        <v>np</v>
      </c>
      <c r="P4" s="60" t="str">
        <f>IF(ISERROR(R4),"np",R4)</f>
        <v>np</v>
      </c>
      <c r="Q4" s="61">
        <f>IF(OR(P4&gt;=49,ISNUMBER(P4)=FALSE),0,VLOOKUP(P4,PointTable,Q$3,TRUE))</f>
        <v>0</v>
      </c>
      <c r="R4" s="60" t="str">
        <f>VLOOKUP($B4,'Junior Women''s Epée'!$B$4:$Q$98,R$1-1,FALSE)</f>
        <v>np</v>
      </c>
      <c r="S4" s="60">
        <f>IF(ISERROR(U4),"np",U4)</f>
        <v>40</v>
      </c>
      <c r="T4" s="61">
        <f>IF(OR(S4&gt;=49,ISNUMBER(S4)=FALSE),0,VLOOKUP(S4,PointTable,T$3,TRUE))</f>
        <v>240</v>
      </c>
      <c r="U4" s="60">
        <f>VLOOKUP($B4,'Junior Women''s Epée'!$B$4:$Q$98,U$1-1,FALSE)</f>
        <v>40</v>
      </c>
      <c r="V4" s="60">
        <f>IF(ISERROR(X4),"np",X4)</f>
        <v>12</v>
      </c>
      <c r="W4" s="61">
        <f>IF(OR(V4&gt;=49,ISNUMBER(V4)=FALSE),0,VLOOKUP(V4,PointTable,W$3,TRUE))</f>
        <v>575</v>
      </c>
      <c r="X4" s="60">
        <f>VLOOKUP($B4,'Junior Women''s Epée'!$B$4:$Q$98,X$1-1,FALSE)</f>
        <v>12</v>
      </c>
      <c r="Y4" s="62"/>
      <c r="AB4" s="64"/>
      <c r="AD4" s="65">
        <f>G4</f>
        <v>211</v>
      </c>
      <c r="AE4" s="65">
        <f>I4</f>
        <v>138</v>
      </c>
      <c r="AF4" s="65">
        <f>K4</f>
        <v>206</v>
      </c>
      <c r="AG4" s="65">
        <f>N4</f>
        <v>0</v>
      </c>
      <c r="AH4" s="65">
        <f aca="true" t="shared" si="0" ref="AH4:AK5">ABS(Y4)</f>
        <v>0</v>
      </c>
      <c r="AI4" s="65">
        <f t="shared" si="0"/>
        <v>0</v>
      </c>
      <c r="AJ4" s="65">
        <f t="shared" si="0"/>
        <v>0</v>
      </c>
      <c r="AK4" s="65">
        <f t="shared" si="0"/>
        <v>0</v>
      </c>
    </row>
    <row r="5" spans="1:37" ht="13.5" customHeight="1">
      <c r="A5" s="54" t="str">
        <f>IF(D5=0,"",IF(D5=D4,A4,ROW()-3&amp;IF(D5=D6,"T","")))</f>
        <v>2</v>
      </c>
      <c r="B5" s="66" t="s">
        <v>129</v>
      </c>
      <c r="C5" s="13" t="s">
        <v>5</v>
      </c>
      <c r="D5" s="56">
        <f>ROUND(E5+LARGE($AD5:$AK5,1)+LARGE($AD5:$AK5,2)+LARGE($AD5:$AK5,3)+LARGE($AD5:$AK5,4)+Q5+T5+W5,0)</f>
        <v>615</v>
      </c>
      <c r="E5" s="57"/>
      <c r="F5" s="58">
        <v>14</v>
      </c>
      <c r="G5" s="59">
        <f>IF(OR(F5&gt;=33,ISNUMBER(F5)=FALSE),0,VLOOKUP(F5,PointTable,G$3,TRUE))</f>
        <v>202</v>
      </c>
      <c r="H5" s="58">
        <v>13</v>
      </c>
      <c r="I5" s="59">
        <f>IF(OR(H5&gt;=33,ISNUMBER(H5)=FALSE),0,VLOOKUP(H5,PointTable,I$3,TRUE))</f>
        <v>203</v>
      </c>
      <c r="J5" s="60" t="str">
        <f>IF(ISERROR(L5),"np",L5)</f>
        <v>np</v>
      </c>
      <c r="K5" s="61">
        <f>IF(OR(J5&gt;=49,ISNUMBER(J5)=FALSE),0,VLOOKUP(J5,PointTable,K$3,TRUE))</f>
        <v>0</v>
      </c>
      <c r="L5" s="60" t="str">
        <f>VLOOKUP($B5,'Junior Women''s Epée'!$B$4:$Q$98,L$1-1,FALSE)</f>
        <v>np</v>
      </c>
      <c r="M5" s="60">
        <f>IF(ISERROR(O5),"np",O5)</f>
        <v>17.5</v>
      </c>
      <c r="N5" s="61">
        <f>IF(OR(M5&gt;=49,ISNUMBER(M5)=FALSE),0,VLOOKUP(M5,PointTable,N$3,TRUE))</f>
        <v>209.5</v>
      </c>
      <c r="O5" s="60">
        <f>VLOOKUP($B5,'Junior Women''s Epée'!$B$4:$Q$98,O$1-1,FALSE)</f>
        <v>17.5</v>
      </c>
      <c r="P5" s="60" t="str">
        <f>IF(ISERROR(R5),"np",R5)</f>
        <v>np</v>
      </c>
      <c r="Q5" s="61">
        <f>IF(OR(P5&gt;=49,ISNUMBER(P5)=FALSE),0,VLOOKUP(P5,PointTable,Q$3,TRUE))</f>
        <v>0</v>
      </c>
      <c r="R5" s="60" t="str">
        <f>VLOOKUP($B5,'Junior Women''s Epée'!$B$4:$Q$98,R$1-1,FALSE)</f>
        <v>np</v>
      </c>
      <c r="S5" s="60" t="str">
        <f>IF(ISERROR(U5),"np",U5)</f>
        <v>np</v>
      </c>
      <c r="T5" s="61">
        <f>IF(OR(S5&gt;=49,ISNUMBER(S5)=FALSE),0,VLOOKUP(S5,PointTable,T$3,TRUE))</f>
        <v>0</v>
      </c>
      <c r="U5" s="60" t="str">
        <f>VLOOKUP($B5,'Junior Women''s Epée'!$B$4:$Q$98,U$1-1,FALSE)</f>
        <v>np</v>
      </c>
      <c r="V5" s="60" t="str">
        <f>IF(ISERROR(X5),"np",X5)</f>
        <v>np</v>
      </c>
      <c r="W5" s="61">
        <f>IF(OR(V5&gt;=49,ISNUMBER(V5)=FALSE),0,VLOOKUP(V5,PointTable,W$3,TRUE))</f>
        <v>0</v>
      </c>
      <c r="X5" s="60" t="str">
        <f>VLOOKUP($B5,'Junior Women''s Epée'!$B$4:$Q$98,X$1-1,FALSE)</f>
        <v>np</v>
      </c>
      <c r="Y5" s="62"/>
      <c r="AB5" s="64"/>
      <c r="AD5" s="65">
        <f>G5</f>
        <v>202</v>
      </c>
      <c r="AE5" s="65">
        <f>I5</f>
        <v>203</v>
      </c>
      <c r="AF5" s="65">
        <f>K5</f>
        <v>0</v>
      </c>
      <c r="AG5" s="65">
        <f>N5</f>
        <v>209.5</v>
      </c>
      <c r="AH5" s="65">
        <f t="shared" si="0"/>
        <v>0</v>
      </c>
      <c r="AI5" s="65">
        <f t="shared" si="0"/>
        <v>0</v>
      </c>
      <c r="AJ5" s="65">
        <f t="shared" si="0"/>
        <v>0</v>
      </c>
      <c r="AK5" s="65">
        <f t="shared" si="0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0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Women''s Foil'!$F$1:$Q$3,3,0)</f>
        <v>6</v>
      </c>
      <c r="M1" s="35" t="s">
        <v>91</v>
      </c>
      <c r="N1" s="36"/>
      <c r="O1" s="37">
        <f>HLOOKUP(M1,'Junior Women''s Foil'!$F$1:$Q$3,3,0)</f>
        <v>8</v>
      </c>
      <c r="P1" s="35" t="s">
        <v>146</v>
      </c>
      <c r="Q1" s="36"/>
      <c r="R1" s="37">
        <f>HLOOKUP(P1,'Junior Women''s Foil'!$F$1:$Q$3,3,0)</f>
        <v>10</v>
      </c>
      <c r="S1" s="35" t="s">
        <v>145</v>
      </c>
      <c r="T1" s="36"/>
      <c r="U1" s="37">
        <f>HLOOKUP(S1,'Junior Women''s Foil'!$F$1:$Q$3,3,0)</f>
        <v>13</v>
      </c>
      <c r="V1" s="35" t="s">
        <v>144</v>
      </c>
      <c r="W1" s="36"/>
      <c r="X1" s="37">
        <f>HLOOKUP(V1,'Junior Women''s Foil'!$F$1:$Q$3,3,0)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Women''s Foil'!R2C"&amp;L1,FALSE)</f>
        <v>F</v>
      </c>
      <c r="K2" s="36"/>
      <c r="L2" s="35"/>
      <c r="M2" s="35" t="str">
        <f ca="1">INDIRECT("'Junior Women''s Foil'!R2C"&amp;O1,FALSE)</f>
        <v>F</v>
      </c>
      <c r="N2" s="36"/>
      <c r="O2" s="35"/>
      <c r="P2" s="35" t="str">
        <f ca="1">INDIRECT("'Junior Women''s Foil'!R2C"&amp;R1,FALSE)</f>
        <v>Z1</v>
      </c>
      <c r="Q2" s="36"/>
      <c r="R2" s="35"/>
      <c r="S2" s="35" t="str">
        <f ca="1">INDIRECT("'Junior Women''s Foil'!R2C"&amp;U1,FALSE)</f>
        <v>Z1</v>
      </c>
      <c r="T2" s="36"/>
      <c r="U2" s="35"/>
      <c r="V2" s="35" t="str">
        <f ca="1">INDIRECT("'Junior Women''s Foil'!R2C"&amp;X1,FALSE)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 aca="true" t="shared" si="0" ref="A4:A10">IF(D4=0,"",IF(D4=D3,A3,ROW()-3&amp;IF(D4=D5,"T","")))</f>
        <v>1</v>
      </c>
      <c r="B4" s="14" t="s">
        <v>126</v>
      </c>
      <c r="C4" s="13" t="s">
        <v>5</v>
      </c>
      <c r="D4" s="56">
        <f aca="true" t="shared" si="1" ref="D4:D10">ROUND(E4+LARGE($AD4:$AK4,1)+LARGE($AD4:$AK4,2)+LARGE($AD4:$AK4,3)+LARGE($AD4:$AK4,4)+Q4+T4+W4,0)</f>
        <v>1827</v>
      </c>
      <c r="E4" s="57"/>
      <c r="F4" s="58">
        <v>3</v>
      </c>
      <c r="G4" s="59">
        <f aca="true" t="shared" si="2" ref="G4:G10">IF(OR(F4&gt;=33,ISNUMBER(F4)=FALSE),0,VLOOKUP(F4,PointTable,G$3,TRUE))</f>
        <v>340</v>
      </c>
      <c r="H4" s="58">
        <v>6</v>
      </c>
      <c r="I4" s="59">
        <f aca="true" t="shared" si="3" ref="I4:I10">IF(OR(H4&gt;=33,ISNUMBER(H4)=FALSE),0,VLOOKUP(H4,PointTable,I$3,TRUE))</f>
        <v>278</v>
      </c>
      <c r="J4" s="60">
        <f aca="true" t="shared" si="4" ref="J4:J10">IF(ISERROR(L4),"np",L4)</f>
        <v>8</v>
      </c>
      <c r="K4" s="61">
        <f aca="true" t="shared" si="5" ref="K4:K10">IF(OR(J4&gt;=49,ISNUMBER(J4)=FALSE),0,VLOOKUP(J4,PointTable,K$3,TRUE))</f>
        <v>411</v>
      </c>
      <c r="L4" s="60">
        <f>VLOOKUP($B4,'Junior Women''s Foil'!$B$4:$Q$98,L$1-1,FALSE)</f>
        <v>8</v>
      </c>
      <c r="M4" s="60">
        <f aca="true" t="shared" si="6" ref="M4:M10">IF(ISERROR(O4),"np",O4)</f>
        <v>12</v>
      </c>
      <c r="N4" s="61">
        <f aca="true" t="shared" si="7" ref="N4:N10">IF(OR(M4&gt;=49,ISNUMBER(M4)=FALSE),0,VLOOKUP(M4,PointTable,N$3,TRUE))</f>
        <v>318</v>
      </c>
      <c r="O4" s="60">
        <f>VLOOKUP($B4,'Junior Women''s Foil'!$B$4:$Q$98,O$1-1,FALSE)</f>
        <v>12</v>
      </c>
      <c r="P4" s="60" t="str">
        <f aca="true" t="shared" si="8" ref="P4:P10">IF(ISERROR(R4),"np",R4)</f>
        <v>np</v>
      </c>
      <c r="Q4" s="61">
        <f aca="true" t="shared" si="9" ref="Q4:Q10">IF(OR(P4&gt;=49,ISNUMBER(P4)=FALSE),0,VLOOKUP(P4,PointTable,Q$3,TRUE))</f>
        <v>0</v>
      </c>
      <c r="R4" s="60" t="str">
        <f>VLOOKUP($B4,'Junior Women''s Foil'!$B$4:$Q$98,R$1-1,FALSE)</f>
        <v>np</v>
      </c>
      <c r="S4" s="60">
        <f aca="true" t="shared" si="10" ref="S4:S10">IF(ISERROR(U4),"np",U4)</f>
        <v>16</v>
      </c>
      <c r="T4" s="61">
        <f aca="true" t="shared" si="11" ref="T4:T10">IF(OR(S4&gt;=49,ISNUMBER(S4)=FALSE),0,VLOOKUP(S4,PointTable,T$3,TRUE))</f>
        <v>480</v>
      </c>
      <c r="U4" s="60">
        <f>VLOOKUP($B4,'Junior Women''s Foil'!$B$4:$Q$98,U$1-1,FALSE)</f>
        <v>16</v>
      </c>
      <c r="V4" s="60" t="str">
        <f aca="true" t="shared" si="12" ref="V4:V10">IF(ISERROR(X4),"np",X4)</f>
        <v>np</v>
      </c>
      <c r="W4" s="61">
        <f aca="true" t="shared" si="13" ref="W4:W10">IF(OR(V4&gt;=49,ISNUMBER(V4)=FALSE),0,VLOOKUP(V4,PointTable,W$3,TRUE))</f>
        <v>0</v>
      </c>
      <c r="X4" s="60" t="str">
        <f>VLOOKUP($B4,'Junior Women''s Foil'!$B$4:$Q$98,X$1-1,FALSE)</f>
        <v>np</v>
      </c>
      <c r="Y4" s="62"/>
      <c r="AB4" s="64"/>
      <c r="AD4" s="65">
        <f aca="true" t="shared" si="14" ref="AD4:AD10">G4</f>
        <v>340</v>
      </c>
      <c r="AE4" s="65">
        <f aca="true" t="shared" si="15" ref="AE4:AE10">I4</f>
        <v>278</v>
      </c>
      <c r="AF4" s="65">
        <f aca="true" t="shared" si="16" ref="AF4:AF10">K4</f>
        <v>411</v>
      </c>
      <c r="AG4" s="65">
        <f aca="true" t="shared" si="17" ref="AG4:AG10">N4</f>
        <v>318</v>
      </c>
      <c r="AH4" s="65">
        <f aca="true" t="shared" si="18" ref="AH4:AK10">ABS(Y4)</f>
        <v>0</v>
      </c>
      <c r="AI4" s="65">
        <f t="shared" si="18"/>
        <v>0</v>
      </c>
      <c r="AJ4" s="65">
        <f t="shared" si="18"/>
        <v>0</v>
      </c>
      <c r="AK4" s="65">
        <f t="shared" si="18"/>
        <v>0</v>
      </c>
    </row>
    <row r="5" spans="1:37" ht="13.5" customHeight="1">
      <c r="A5" s="54" t="str">
        <f t="shared" si="0"/>
        <v>2</v>
      </c>
      <c r="B5" s="14" t="s">
        <v>105</v>
      </c>
      <c r="C5" s="13" t="s">
        <v>5</v>
      </c>
      <c r="D5" s="56">
        <f t="shared" si="1"/>
        <v>1007</v>
      </c>
      <c r="E5" s="57"/>
      <c r="F5" s="58" t="s">
        <v>4</v>
      </c>
      <c r="G5" s="59">
        <f t="shared" si="2"/>
        <v>0</v>
      </c>
      <c r="H5" s="58">
        <v>14</v>
      </c>
      <c r="I5" s="59">
        <f t="shared" si="3"/>
        <v>202</v>
      </c>
      <c r="J5" s="60">
        <f t="shared" si="4"/>
        <v>13</v>
      </c>
      <c r="K5" s="61">
        <f t="shared" si="5"/>
        <v>303</v>
      </c>
      <c r="L5" s="60">
        <f>VLOOKUP($B5,'Junior Women''s Foil'!$B$4:$Q$98,L$1-1,FALSE)</f>
        <v>13</v>
      </c>
      <c r="M5" s="60">
        <f t="shared" si="6"/>
        <v>20</v>
      </c>
      <c r="N5" s="61">
        <f t="shared" si="7"/>
        <v>207</v>
      </c>
      <c r="O5" s="60">
        <f>VLOOKUP($B5,'Junior Women''s Foil'!$B$4:$Q$98,O$1-1,FALSE)</f>
        <v>20</v>
      </c>
      <c r="P5" s="60" t="str">
        <f t="shared" si="8"/>
        <v>np</v>
      </c>
      <c r="Q5" s="61">
        <f t="shared" si="9"/>
        <v>0</v>
      </c>
      <c r="R5" s="60" t="str">
        <f>VLOOKUP($B5,'Junior Women''s Foil'!$B$4:$Q$98,R$1-1,FALSE)</f>
        <v>np</v>
      </c>
      <c r="S5" s="60">
        <f t="shared" si="10"/>
        <v>29</v>
      </c>
      <c r="T5" s="61">
        <f t="shared" si="11"/>
        <v>295</v>
      </c>
      <c r="U5" s="60">
        <f>VLOOKUP($B5,'Junior Women''s Foil'!$B$4:$Q$98,U$1-1,FALSE)</f>
        <v>29</v>
      </c>
      <c r="V5" s="60" t="str">
        <f t="shared" si="12"/>
        <v>np</v>
      </c>
      <c r="W5" s="61">
        <f t="shared" si="13"/>
        <v>0</v>
      </c>
      <c r="X5" s="60" t="str">
        <f>VLOOKUP($B5,'Junior Women''s Foil'!$B$4:$Q$98,X$1-1,FALSE)</f>
        <v>np</v>
      </c>
      <c r="Y5" s="62"/>
      <c r="AB5" s="64"/>
      <c r="AD5" s="65">
        <f t="shared" si="14"/>
        <v>0</v>
      </c>
      <c r="AE5" s="65">
        <f t="shared" si="15"/>
        <v>202</v>
      </c>
      <c r="AF5" s="65">
        <f t="shared" si="16"/>
        <v>303</v>
      </c>
      <c r="AG5" s="65">
        <f t="shared" si="17"/>
        <v>207</v>
      </c>
      <c r="AH5" s="65">
        <f t="shared" si="18"/>
        <v>0</v>
      </c>
      <c r="AI5" s="65">
        <f t="shared" si="18"/>
        <v>0</v>
      </c>
      <c r="AJ5" s="65">
        <f t="shared" si="18"/>
        <v>0</v>
      </c>
      <c r="AK5" s="65">
        <f t="shared" si="18"/>
        <v>0</v>
      </c>
    </row>
    <row r="6" spans="1:37" ht="13.5" customHeight="1">
      <c r="A6" s="54" t="str">
        <f t="shared" si="0"/>
        <v>3</v>
      </c>
      <c r="B6" s="14" t="s">
        <v>47</v>
      </c>
      <c r="C6" s="13" t="s">
        <v>5</v>
      </c>
      <c r="D6" s="56">
        <f t="shared" si="1"/>
        <v>963</v>
      </c>
      <c r="E6" s="57"/>
      <c r="F6" s="58">
        <v>18</v>
      </c>
      <c r="G6" s="59">
        <f t="shared" si="2"/>
        <v>139</v>
      </c>
      <c r="H6" s="58">
        <v>13</v>
      </c>
      <c r="I6" s="59">
        <f t="shared" si="3"/>
        <v>203</v>
      </c>
      <c r="J6" s="60">
        <f t="shared" si="4"/>
        <v>10</v>
      </c>
      <c r="K6" s="61">
        <f t="shared" si="5"/>
        <v>320</v>
      </c>
      <c r="L6" s="60">
        <f>VLOOKUP($B6,'Junior Women''s Foil'!$B$4:$Q$98,L$1-1,FALSE)</f>
        <v>10</v>
      </c>
      <c r="M6" s="60">
        <f t="shared" si="6"/>
        <v>15</v>
      </c>
      <c r="N6" s="61">
        <f t="shared" si="7"/>
        <v>301</v>
      </c>
      <c r="O6" s="60">
        <f>VLOOKUP($B6,'Junior Women''s Foil'!$B$4:$Q$98,O$1-1,FALSE)</f>
        <v>15</v>
      </c>
      <c r="P6" s="60" t="str">
        <f t="shared" si="8"/>
        <v>np</v>
      </c>
      <c r="Q6" s="61">
        <f t="shared" si="9"/>
        <v>0</v>
      </c>
      <c r="R6" s="60" t="str">
        <f>VLOOKUP($B6,'Junior Women''s Foil'!$B$4:$Q$98,R$1-1,FALSE)</f>
        <v>np</v>
      </c>
      <c r="S6" s="60" t="str">
        <f t="shared" si="10"/>
        <v>np</v>
      </c>
      <c r="T6" s="61">
        <f t="shared" si="11"/>
        <v>0</v>
      </c>
      <c r="U6" s="60" t="str">
        <f>VLOOKUP($B6,'Junior Women''s Foil'!$B$4:$Q$98,U$1-1,FALSE)</f>
        <v>np</v>
      </c>
      <c r="V6" s="60" t="str">
        <f t="shared" si="12"/>
        <v>np</v>
      </c>
      <c r="W6" s="61">
        <f t="shared" si="13"/>
        <v>0</v>
      </c>
      <c r="X6" s="60" t="str">
        <f>VLOOKUP($B6,'Junior Women''s Foil'!$B$4:$Q$98,X$1-1,FALSE)</f>
        <v>np</v>
      </c>
      <c r="Y6" s="62"/>
      <c r="AB6" s="64"/>
      <c r="AD6" s="65">
        <f t="shared" si="14"/>
        <v>139</v>
      </c>
      <c r="AE6" s="65">
        <f t="shared" si="15"/>
        <v>203</v>
      </c>
      <c r="AF6" s="65">
        <f t="shared" si="16"/>
        <v>320</v>
      </c>
      <c r="AG6" s="65">
        <f t="shared" si="17"/>
        <v>301</v>
      </c>
      <c r="AH6" s="65">
        <f t="shared" si="18"/>
        <v>0</v>
      </c>
      <c r="AI6" s="65">
        <f t="shared" si="18"/>
        <v>0</v>
      </c>
      <c r="AJ6" s="65">
        <f t="shared" si="18"/>
        <v>0</v>
      </c>
      <c r="AK6" s="65">
        <f t="shared" si="18"/>
        <v>0</v>
      </c>
    </row>
    <row r="7" spans="1:37" ht="13.5" customHeight="1">
      <c r="A7" s="54" t="str">
        <f t="shared" si="0"/>
        <v>4</v>
      </c>
      <c r="B7" s="14" t="s">
        <v>49</v>
      </c>
      <c r="C7" s="13" t="s">
        <v>5</v>
      </c>
      <c r="D7" s="56">
        <f t="shared" si="1"/>
        <v>835</v>
      </c>
      <c r="E7" s="57"/>
      <c r="F7" s="58">
        <v>12</v>
      </c>
      <c r="G7" s="59">
        <f t="shared" si="2"/>
        <v>211</v>
      </c>
      <c r="H7" s="58">
        <v>11</v>
      </c>
      <c r="I7" s="59">
        <f t="shared" si="3"/>
        <v>212</v>
      </c>
      <c r="J7" s="60">
        <f t="shared" si="4"/>
        <v>19</v>
      </c>
      <c r="K7" s="61">
        <f t="shared" si="5"/>
        <v>208</v>
      </c>
      <c r="L7" s="60">
        <f>VLOOKUP($B7,'Junior Women''s Foil'!$B$4:$Q$98,L$1-1,FALSE)</f>
        <v>19</v>
      </c>
      <c r="M7" s="60">
        <f t="shared" si="6"/>
        <v>23</v>
      </c>
      <c r="N7" s="61">
        <f t="shared" si="7"/>
        <v>204</v>
      </c>
      <c r="O7" s="60">
        <f>VLOOKUP($B7,'Junior Women''s Foil'!$B$4:$Q$98,O$1-1,FALSE)</f>
        <v>23</v>
      </c>
      <c r="P7" s="60" t="str">
        <f t="shared" si="8"/>
        <v>np</v>
      </c>
      <c r="Q7" s="61">
        <f t="shared" si="9"/>
        <v>0</v>
      </c>
      <c r="R7" s="60" t="str">
        <f>VLOOKUP($B7,'Junior Women''s Foil'!$B$4:$Q$98,R$1-1,FALSE)</f>
        <v>np</v>
      </c>
      <c r="S7" s="60" t="str">
        <f t="shared" si="10"/>
        <v>np</v>
      </c>
      <c r="T7" s="61">
        <f t="shared" si="11"/>
        <v>0</v>
      </c>
      <c r="U7" s="60" t="str">
        <f>VLOOKUP($B7,'Junior Women''s Foil'!$B$4:$Q$98,U$1-1,FALSE)</f>
        <v>np</v>
      </c>
      <c r="V7" s="60" t="str">
        <f t="shared" si="12"/>
        <v>np</v>
      </c>
      <c r="W7" s="61">
        <f t="shared" si="13"/>
        <v>0</v>
      </c>
      <c r="X7" s="60" t="str">
        <f>VLOOKUP($B7,'Junior Women''s Foil'!$B$4:$Q$98,X$1-1,FALSE)</f>
        <v>np</v>
      </c>
      <c r="Y7" s="62"/>
      <c r="AB7" s="64"/>
      <c r="AD7" s="65">
        <f t="shared" si="14"/>
        <v>211</v>
      </c>
      <c r="AE7" s="65">
        <f t="shared" si="15"/>
        <v>212</v>
      </c>
      <c r="AF7" s="65">
        <f t="shared" si="16"/>
        <v>208</v>
      </c>
      <c r="AG7" s="65">
        <f t="shared" si="17"/>
        <v>204</v>
      </c>
      <c r="AH7" s="65">
        <f aca="true" t="shared" si="19" ref="AH7:AK9">ABS(Y7)</f>
        <v>0</v>
      </c>
      <c r="AI7" s="65">
        <f t="shared" si="19"/>
        <v>0</v>
      </c>
      <c r="AJ7" s="65">
        <f t="shared" si="19"/>
        <v>0</v>
      </c>
      <c r="AK7" s="65">
        <f t="shared" si="19"/>
        <v>0</v>
      </c>
    </row>
    <row r="8" spans="1:37" ht="13.5" customHeight="1">
      <c r="A8" s="54" t="str">
        <f t="shared" si="0"/>
        <v>5</v>
      </c>
      <c r="B8" s="14" t="s">
        <v>142</v>
      </c>
      <c r="C8" s="13" t="s">
        <v>5</v>
      </c>
      <c r="D8" s="56">
        <f t="shared" si="1"/>
        <v>413</v>
      </c>
      <c r="E8" s="57"/>
      <c r="F8" s="58">
        <v>11</v>
      </c>
      <c r="G8" s="59">
        <f t="shared" si="2"/>
        <v>212</v>
      </c>
      <c r="H8" s="58">
        <v>15</v>
      </c>
      <c r="I8" s="59">
        <f t="shared" si="3"/>
        <v>201</v>
      </c>
      <c r="J8" s="60" t="str">
        <f t="shared" si="4"/>
        <v>np</v>
      </c>
      <c r="K8" s="61">
        <f t="shared" si="5"/>
        <v>0</v>
      </c>
      <c r="L8" s="60" t="e">
        <f>VLOOKUP($B8,'Junior Women''s Foil'!$B$4:$Q$98,L$1-1,FALSE)</f>
        <v>#N/A</v>
      </c>
      <c r="M8" s="60" t="str">
        <f t="shared" si="6"/>
        <v>np</v>
      </c>
      <c r="N8" s="61">
        <f t="shared" si="7"/>
        <v>0</v>
      </c>
      <c r="O8" s="60" t="e">
        <f>VLOOKUP($B8,'Junior Women''s Foil'!$B$4:$Q$98,O$1-1,FALSE)</f>
        <v>#N/A</v>
      </c>
      <c r="P8" s="60" t="str">
        <f t="shared" si="8"/>
        <v>np</v>
      </c>
      <c r="Q8" s="61">
        <f t="shared" si="9"/>
        <v>0</v>
      </c>
      <c r="R8" s="60" t="e">
        <f>VLOOKUP($B8,'Junior Women''s Foil'!$B$4:$Q$98,R$1-1,FALSE)</f>
        <v>#N/A</v>
      </c>
      <c r="S8" s="60" t="str">
        <f t="shared" si="10"/>
        <v>np</v>
      </c>
      <c r="T8" s="61">
        <f t="shared" si="11"/>
        <v>0</v>
      </c>
      <c r="U8" s="60" t="e">
        <f>VLOOKUP($B8,'Junior Women''s Foil'!$B$4:$Q$98,U$1-1,FALSE)</f>
        <v>#N/A</v>
      </c>
      <c r="V8" s="60" t="str">
        <f t="shared" si="12"/>
        <v>np</v>
      </c>
      <c r="W8" s="61">
        <f t="shared" si="13"/>
        <v>0</v>
      </c>
      <c r="X8" s="60" t="e">
        <f>VLOOKUP($B8,'Junior Women''s Foil'!$B$4:$Q$98,X$1-1,FALSE)</f>
        <v>#N/A</v>
      </c>
      <c r="Y8" s="62"/>
      <c r="AB8" s="64"/>
      <c r="AD8" s="65">
        <f t="shared" si="14"/>
        <v>212</v>
      </c>
      <c r="AE8" s="65">
        <f t="shared" si="15"/>
        <v>201</v>
      </c>
      <c r="AF8" s="65">
        <f t="shared" si="16"/>
        <v>0</v>
      </c>
      <c r="AG8" s="65">
        <f t="shared" si="17"/>
        <v>0</v>
      </c>
      <c r="AH8" s="65">
        <f t="shared" si="19"/>
        <v>0</v>
      </c>
      <c r="AI8" s="65">
        <f t="shared" si="19"/>
        <v>0</v>
      </c>
      <c r="AJ8" s="65">
        <f t="shared" si="19"/>
        <v>0</v>
      </c>
      <c r="AK8" s="65">
        <f t="shared" si="19"/>
        <v>0</v>
      </c>
    </row>
    <row r="9" spans="1:37" ht="13.5" customHeight="1">
      <c r="A9" s="54" t="str">
        <f>IF(D9=0,"",IF(D9=D8,A8,ROW()-3&amp;IF(D9=D10,"T","")))</f>
        <v>6</v>
      </c>
      <c r="B9" s="14" t="s">
        <v>141</v>
      </c>
      <c r="C9" s="13" t="s">
        <v>5</v>
      </c>
      <c r="D9" s="56">
        <f t="shared" si="1"/>
        <v>251</v>
      </c>
      <c r="E9" s="57"/>
      <c r="F9" s="58">
        <v>31</v>
      </c>
      <c r="G9" s="59">
        <f t="shared" si="2"/>
        <v>111</v>
      </c>
      <c r="H9" s="58">
        <v>17</v>
      </c>
      <c r="I9" s="59">
        <f t="shared" si="3"/>
        <v>140</v>
      </c>
      <c r="J9" s="60" t="str">
        <f t="shared" si="4"/>
        <v>np</v>
      </c>
      <c r="K9" s="61">
        <f t="shared" si="5"/>
        <v>0</v>
      </c>
      <c r="L9" s="60" t="e">
        <f>VLOOKUP($B9,'Junior Women''s Foil'!$B$4:$Q$98,L$1-1,FALSE)</f>
        <v>#N/A</v>
      </c>
      <c r="M9" s="60" t="str">
        <f t="shared" si="6"/>
        <v>np</v>
      </c>
      <c r="N9" s="61">
        <f t="shared" si="7"/>
        <v>0</v>
      </c>
      <c r="O9" s="60" t="e">
        <f>VLOOKUP($B9,'Junior Women''s Foil'!$B$4:$Q$98,O$1-1,FALSE)</f>
        <v>#N/A</v>
      </c>
      <c r="P9" s="60" t="str">
        <f t="shared" si="8"/>
        <v>np</v>
      </c>
      <c r="Q9" s="61">
        <f t="shared" si="9"/>
        <v>0</v>
      </c>
      <c r="R9" s="60" t="e">
        <f>VLOOKUP($B9,'Junior Women''s Foil'!$B$4:$Q$98,R$1-1,FALSE)</f>
        <v>#N/A</v>
      </c>
      <c r="S9" s="60" t="str">
        <f t="shared" si="10"/>
        <v>np</v>
      </c>
      <c r="T9" s="61">
        <f t="shared" si="11"/>
        <v>0</v>
      </c>
      <c r="U9" s="60" t="e">
        <f>VLOOKUP($B9,'Junior Women''s Foil'!$B$4:$Q$98,U$1-1,FALSE)</f>
        <v>#N/A</v>
      </c>
      <c r="V9" s="60" t="str">
        <f t="shared" si="12"/>
        <v>np</v>
      </c>
      <c r="W9" s="61">
        <f t="shared" si="13"/>
        <v>0</v>
      </c>
      <c r="X9" s="60" t="e">
        <f>VLOOKUP($B9,'Junior Women''s Foil'!$B$4:$Q$98,X$1-1,FALSE)</f>
        <v>#N/A</v>
      </c>
      <c r="Y9" s="62"/>
      <c r="AB9" s="64"/>
      <c r="AD9" s="65">
        <f t="shared" si="14"/>
        <v>111</v>
      </c>
      <c r="AE9" s="65">
        <f t="shared" si="15"/>
        <v>140</v>
      </c>
      <c r="AF9" s="65">
        <f t="shared" si="16"/>
        <v>0</v>
      </c>
      <c r="AG9" s="65">
        <f t="shared" si="17"/>
        <v>0</v>
      </c>
      <c r="AH9" s="65">
        <f t="shared" si="19"/>
        <v>0</v>
      </c>
      <c r="AI9" s="65">
        <f t="shared" si="19"/>
        <v>0</v>
      </c>
      <c r="AJ9" s="65">
        <f t="shared" si="19"/>
        <v>0</v>
      </c>
      <c r="AK9" s="65">
        <f t="shared" si="19"/>
        <v>0</v>
      </c>
    </row>
    <row r="10" spans="1:37" ht="13.5" customHeight="1">
      <c r="A10" s="54" t="str">
        <f t="shared" si="0"/>
        <v>7</v>
      </c>
      <c r="B10" s="14" t="s">
        <v>143</v>
      </c>
      <c r="C10" s="13" t="s">
        <v>5</v>
      </c>
      <c r="D10" s="56">
        <f t="shared" si="1"/>
        <v>133</v>
      </c>
      <c r="E10" s="57"/>
      <c r="F10" s="58">
        <v>24</v>
      </c>
      <c r="G10" s="59">
        <f t="shared" si="2"/>
        <v>133</v>
      </c>
      <c r="H10" s="58" t="s">
        <v>4</v>
      </c>
      <c r="I10" s="59">
        <f t="shared" si="3"/>
        <v>0</v>
      </c>
      <c r="J10" s="60" t="str">
        <f t="shared" si="4"/>
        <v>np</v>
      </c>
      <c r="K10" s="61">
        <f t="shared" si="5"/>
        <v>0</v>
      </c>
      <c r="L10" s="60" t="e">
        <f>VLOOKUP($B10,'Junior Women''s Foil'!$B$4:$Q$98,L$1-1,FALSE)</f>
        <v>#N/A</v>
      </c>
      <c r="M10" s="60" t="str">
        <f t="shared" si="6"/>
        <v>np</v>
      </c>
      <c r="N10" s="61">
        <f t="shared" si="7"/>
        <v>0</v>
      </c>
      <c r="O10" s="60" t="e">
        <f>VLOOKUP($B10,'Junior Women''s Foil'!$B$4:$Q$98,O$1-1,FALSE)</f>
        <v>#N/A</v>
      </c>
      <c r="P10" s="60" t="str">
        <f t="shared" si="8"/>
        <v>np</v>
      </c>
      <c r="Q10" s="61">
        <f t="shared" si="9"/>
        <v>0</v>
      </c>
      <c r="R10" s="60" t="e">
        <f>VLOOKUP($B10,'Junior Women''s Foil'!$B$4:$Q$98,R$1-1,FALSE)</f>
        <v>#N/A</v>
      </c>
      <c r="S10" s="60" t="str">
        <f t="shared" si="10"/>
        <v>np</v>
      </c>
      <c r="T10" s="61">
        <f t="shared" si="11"/>
        <v>0</v>
      </c>
      <c r="U10" s="60" t="e">
        <f>VLOOKUP($B10,'Junior Women''s Foil'!$B$4:$Q$98,U$1-1,FALSE)</f>
        <v>#N/A</v>
      </c>
      <c r="V10" s="60" t="str">
        <f t="shared" si="12"/>
        <v>np</v>
      </c>
      <c r="W10" s="61">
        <f t="shared" si="13"/>
        <v>0</v>
      </c>
      <c r="X10" s="60" t="e">
        <f>VLOOKUP($B10,'Junior Women''s Foil'!$B$4:$Q$98,X$1-1,FALSE)</f>
        <v>#N/A</v>
      </c>
      <c r="Y10" s="62"/>
      <c r="AB10" s="64"/>
      <c r="AD10" s="65">
        <f t="shared" si="14"/>
        <v>133</v>
      </c>
      <c r="AE10" s="65">
        <f t="shared" si="15"/>
        <v>0</v>
      </c>
      <c r="AF10" s="65">
        <f t="shared" si="16"/>
        <v>0</v>
      </c>
      <c r="AG10" s="65">
        <f t="shared" si="17"/>
        <v>0</v>
      </c>
      <c r="AH10" s="65">
        <f t="shared" si="18"/>
        <v>0</v>
      </c>
      <c r="AI10" s="65">
        <f t="shared" si="18"/>
        <v>0</v>
      </c>
      <c r="AJ10" s="65">
        <f t="shared" si="18"/>
        <v>0</v>
      </c>
      <c r="AK10" s="65">
        <f t="shared" si="18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15" customWidth="1"/>
    <col min="3" max="3" width="5.421875" style="15" customWidth="1"/>
    <col min="4" max="4" width="6.7109375" style="55" customWidth="1"/>
    <col min="5" max="5" width="5.7109375" style="56" customWidth="1"/>
    <col min="6" max="6" width="5.421875" style="56" customWidth="1"/>
    <col min="7" max="11" width="5.421875" style="67" customWidth="1"/>
    <col min="12" max="12" width="5.421875" style="67" hidden="1" customWidth="1"/>
    <col min="13" max="14" width="5.421875" style="67" customWidth="1"/>
    <col min="15" max="15" width="5.421875" style="67" hidden="1" customWidth="1"/>
    <col min="16" max="16" width="5.421875" style="56" customWidth="1"/>
    <col min="17" max="17" width="5.421875" style="67" customWidth="1"/>
    <col min="18" max="18" width="5.421875" style="56" hidden="1" customWidth="1"/>
    <col min="19" max="20" width="5.421875" style="67" customWidth="1"/>
    <col min="21" max="21" width="4.7109375" style="56" hidden="1" customWidth="1"/>
    <col min="22" max="23" width="5.421875" style="67" customWidth="1"/>
    <col min="24" max="24" width="4.7109375" style="56" hidden="1" customWidth="1"/>
    <col min="25" max="28" width="4.7109375" style="63" customWidth="1"/>
    <col min="29" max="29" width="9.140625" style="65" customWidth="1"/>
    <col min="30" max="37" width="9.140625" style="65" hidden="1" customWidth="1"/>
    <col min="38" max="16384" width="9.140625" style="65" customWidth="1"/>
  </cols>
  <sheetData>
    <row r="1" spans="1:28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135</v>
      </c>
      <c r="G1" s="34"/>
      <c r="H1" s="33" t="s">
        <v>136</v>
      </c>
      <c r="I1" s="34"/>
      <c r="J1" s="35" t="s">
        <v>90</v>
      </c>
      <c r="K1" s="36"/>
      <c r="L1" s="37">
        <f>HLOOKUP(J1,'Junior Women''s Saber'!$F$1:$Q$3,3,0)</f>
        <v>6</v>
      </c>
      <c r="M1" s="35" t="s">
        <v>91</v>
      </c>
      <c r="N1" s="36"/>
      <c r="O1" s="37">
        <f>HLOOKUP(M1,'Junior Women''s Saber'!$F$1:$Q$3,3,0)</f>
        <v>8</v>
      </c>
      <c r="P1" s="35" t="s">
        <v>146</v>
      </c>
      <c r="Q1" s="36"/>
      <c r="R1" s="37">
        <f>HLOOKUP(P1,'Junior Women''s Saber'!$F$1:$Q$3,3,0)</f>
        <v>10</v>
      </c>
      <c r="S1" s="35" t="s">
        <v>145</v>
      </c>
      <c r="T1" s="36"/>
      <c r="U1" s="37">
        <f>HLOOKUP(S1,'Junior Women''s Saber'!$F$1:$Q$3,3,0)</f>
        <v>13</v>
      </c>
      <c r="V1" s="35" t="s">
        <v>144</v>
      </c>
      <c r="W1" s="36"/>
      <c r="X1" s="37">
        <f>HLOOKUP(V1,'Junior Women''s Saber'!$F$1:$Q$3,3,0)</f>
        <v>16</v>
      </c>
      <c r="Y1" s="38" t="s">
        <v>3</v>
      </c>
      <c r="Z1" s="39"/>
      <c r="AA1" s="39"/>
      <c r="AB1" s="40"/>
    </row>
    <row r="2" spans="1:28" s="41" customFormat="1" ht="18.75" customHeight="1">
      <c r="A2" s="31"/>
      <c r="B2" s="2"/>
      <c r="C2" s="2"/>
      <c r="D2" s="32"/>
      <c r="E2" s="43"/>
      <c r="F2" s="33" t="s">
        <v>152</v>
      </c>
      <c r="G2" s="34"/>
      <c r="H2" s="33" t="s">
        <v>152</v>
      </c>
      <c r="I2" s="34"/>
      <c r="J2" s="35" t="str">
        <f ca="1">INDIRECT("'Junior Women''s Saber'!R2C"&amp;L1,FALSE)</f>
        <v>F</v>
      </c>
      <c r="K2" s="36"/>
      <c r="L2" s="35"/>
      <c r="M2" s="35" t="str">
        <f ca="1">INDIRECT("'Junior Women''s Saber'!R2C"&amp;O1,FALSE)</f>
        <v>F</v>
      </c>
      <c r="N2" s="36"/>
      <c r="O2" s="35"/>
      <c r="P2" s="35" t="str">
        <f ca="1">INDIRECT("'Junior Women''s Saber'!R2C"&amp;R1,FALSE)</f>
        <v>Z1</v>
      </c>
      <c r="Q2" s="36"/>
      <c r="R2" s="35"/>
      <c r="S2" s="35" t="str">
        <f ca="1">INDIRECT("'Junior Women''s Saber'!R2C"&amp;U1,FALSE)</f>
        <v>Z1</v>
      </c>
      <c r="T2" s="36"/>
      <c r="U2" s="35"/>
      <c r="V2" s="35" t="str">
        <f ca="1">INDIRECT("'Junior Women''s Saber'!R2C"&amp;X1,FALSE)</f>
        <v>Z1</v>
      </c>
      <c r="W2" s="36"/>
      <c r="X2" s="35"/>
      <c r="Y2" s="44" t="s">
        <v>3</v>
      </c>
      <c r="Z2" s="39"/>
      <c r="AA2" s="39"/>
      <c r="AB2" s="40"/>
    </row>
    <row r="3" spans="1:31" s="41" customFormat="1" ht="13.5" customHeight="1" hidden="1">
      <c r="A3" s="31"/>
      <c r="B3" s="2"/>
      <c r="C3" s="2"/>
      <c r="D3" s="42"/>
      <c r="E3" s="45"/>
      <c r="F3" s="46">
        <f>COLUMN()</f>
        <v>6</v>
      </c>
      <c r="G3" s="47">
        <f>HLOOKUP(F2,PointTableHeader,2,FALSE)</f>
        <v>5</v>
      </c>
      <c r="H3" s="46">
        <f>COLUMN()</f>
        <v>8</v>
      </c>
      <c r="I3" s="47">
        <f>HLOOKUP(H2,PointTableHeader,2,FALSE)</f>
        <v>5</v>
      </c>
      <c r="J3" s="48">
        <f>COLUMN()</f>
        <v>10</v>
      </c>
      <c r="K3" s="49">
        <f>HLOOKUP(J2,PointTableHeader,2,FALSE)</f>
        <v>8</v>
      </c>
      <c r="L3" s="50"/>
      <c r="M3" s="48">
        <f>COLUMN()</f>
        <v>13</v>
      </c>
      <c r="N3" s="49">
        <f>HLOOKUP(M2,PointTableHeader,2,FALSE)</f>
        <v>8</v>
      </c>
      <c r="O3" s="50"/>
      <c r="P3" s="48">
        <f>COLUMN()</f>
        <v>16</v>
      </c>
      <c r="Q3" s="49">
        <f>HLOOKUP(P2,PointTableHeader,2,FALSE)</f>
        <v>19</v>
      </c>
      <c r="R3" s="50"/>
      <c r="S3" s="48">
        <f>COLUMN()</f>
        <v>19</v>
      </c>
      <c r="T3" s="49">
        <f>HLOOKUP(S2,PointTableHeader,2,FALSE)</f>
        <v>19</v>
      </c>
      <c r="U3" s="50"/>
      <c r="V3" s="48">
        <f>COLUMN()</f>
        <v>22</v>
      </c>
      <c r="W3" s="49">
        <f>HLOOKUP(V2,PointTableHeader,2,FALSE)</f>
        <v>19</v>
      </c>
      <c r="X3" s="50"/>
      <c r="Y3" s="51">
        <f>COLUMN()</f>
        <v>25</v>
      </c>
      <c r="Z3" s="52"/>
      <c r="AA3" s="52"/>
      <c r="AB3" s="53"/>
      <c r="AD3" s="41" t="b">
        <v>0</v>
      </c>
      <c r="AE3" s="41" t="b">
        <v>0</v>
      </c>
    </row>
    <row r="4" spans="1:37" ht="13.5" customHeight="1">
      <c r="A4" s="54" t="str">
        <f>IF(D4=0,"",IF(D4=D3,D3,ROW()-3&amp;IF(D4=D5,"T","")))</f>
        <v>1</v>
      </c>
      <c r="B4" s="14" t="s">
        <v>97</v>
      </c>
      <c r="C4" s="13" t="s">
        <v>5</v>
      </c>
      <c r="D4" s="56">
        <f>ROUND(E4+LARGE($AD4:$AK4,1)+LARGE($AD4:$AK4,2)+LARGE($AD4:$AK4,3)+LARGE($AD4:$AK4,4)+Q4+T4+W4,0)</f>
        <v>936</v>
      </c>
      <c r="E4" s="57"/>
      <c r="F4" s="58">
        <v>9</v>
      </c>
      <c r="G4" s="59">
        <f>IF(OR(F4&gt;=33,ISNUMBER(F4)=FALSE),0,VLOOKUP(F4,PointTable,G$3,TRUE))</f>
        <v>214</v>
      </c>
      <c r="H4" s="58">
        <v>12</v>
      </c>
      <c r="I4" s="59">
        <f>IF(OR(H4&gt;=33,ISNUMBER(H4)=FALSE),0,VLOOKUP(H4,PointTable,I$3,TRUE))</f>
        <v>211</v>
      </c>
      <c r="J4" s="60" t="str">
        <f>IF(ISERROR(L4),"np",L4)</f>
        <v>np</v>
      </c>
      <c r="K4" s="61">
        <f>IF(OR(J4&gt;=49,ISNUMBER(J4)=FALSE),0,VLOOKUP(J4,PointTable,K$3,TRUE))</f>
        <v>0</v>
      </c>
      <c r="L4" s="60" t="str">
        <f>VLOOKUP($B4,'Junior Women''s Saber'!$B$4:$Q$98,L$1-1,FALSE)</f>
        <v>np</v>
      </c>
      <c r="M4" s="60">
        <f>IF(ISERROR(O4),"np",O4)</f>
        <v>15</v>
      </c>
      <c r="N4" s="61">
        <f>IF(OR(M4&gt;=49,ISNUMBER(M4)=FALSE),0,VLOOKUP(M4,PointTable,N$3,TRUE))</f>
        <v>301</v>
      </c>
      <c r="O4" s="60">
        <f>VLOOKUP($B4,'Junior Women''s Saber'!$B$4:$Q$98,O$1-1,FALSE)</f>
        <v>15</v>
      </c>
      <c r="P4" s="60" t="str">
        <f>IF(ISERROR(R4),"np",R4)</f>
        <v>np</v>
      </c>
      <c r="Q4" s="61">
        <f>IF(OR(P4&gt;=49,ISNUMBER(P4)=FALSE),0,VLOOKUP(P4,PointTable,Q$3,TRUE))</f>
        <v>0</v>
      </c>
      <c r="R4" s="60" t="str">
        <f>VLOOKUP($B4,'Junior Women''s Saber'!$B$4:$Q$98,R$1-1,FALSE)</f>
        <v>np</v>
      </c>
      <c r="S4" s="60">
        <f>IF(ISERROR(U4),"np",U4)</f>
        <v>46</v>
      </c>
      <c r="T4" s="61">
        <f>IF(OR(S4&gt;=49,ISNUMBER(S4)=FALSE),0,VLOOKUP(S4,PointTable,T$3,TRUE))</f>
        <v>210</v>
      </c>
      <c r="U4" s="60">
        <f>VLOOKUP($B4,'Junior Women''s Saber'!$B$4:$Q$98,U$1-1,FALSE)</f>
        <v>46</v>
      </c>
      <c r="V4" s="60" t="str">
        <f>IF(ISERROR(X4),"np",X4)</f>
        <v>np</v>
      </c>
      <c r="W4" s="61">
        <f>IF(OR(V4&gt;=49,ISNUMBER(V4)=FALSE),0,VLOOKUP(V4,PointTable,W$3,TRUE))</f>
        <v>0</v>
      </c>
      <c r="X4" s="60" t="str">
        <f>VLOOKUP($B4,'Junior Women''s Saber'!$B$4:$Q$98,X$1-1,FALSE)</f>
        <v>np</v>
      </c>
      <c r="Y4" s="62"/>
      <c r="AB4" s="64"/>
      <c r="AD4" s="65">
        <f>G4</f>
        <v>214</v>
      </c>
      <c r="AE4" s="65">
        <f>I4</f>
        <v>211</v>
      </c>
      <c r="AF4" s="65">
        <f>K4</f>
        <v>0</v>
      </c>
      <c r="AG4" s="65">
        <f>N4</f>
        <v>301</v>
      </c>
      <c r="AH4" s="65">
        <f>ABS(Y4)</f>
        <v>0</v>
      </c>
      <c r="AI4" s="65">
        <f>ABS(Z4)</f>
        <v>0</v>
      </c>
      <c r="AJ4" s="65">
        <f>ABS(AA4)</f>
        <v>0</v>
      </c>
      <c r="AK4" s="65">
        <f>ABS(AB4)</f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4.710937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26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5" s="7" customFormat="1" ht="11.25" customHeight="1" hidden="1">
      <c r="A3" s="1"/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3"/>
      <c r="O3" s="12"/>
    </row>
    <row r="4" spans="1:23" ht="12.75">
      <c r="A4" s="13" t="str">
        <f aca="true" t="shared" si="0" ref="A4:A20">IF(D4=0,"",IF(D4=D3,A3,ROW()-3&amp;IF(D4=D5,"T","")))</f>
        <v>1</v>
      </c>
      <c r="B4" s="14" t="s">
        <v>81</v>
      </c>
      <c r="C4" s="68" t="s">
        <v>5</v>
      </c>
      <c r="D4" s="16">
        <f aca="true" t="shared" si="1" ref="D4:D20">ROUND(E4+LARGE($Q4:$W4,1)+LARGE($Q4:$W4,2)+LARGE($Q4:$W4,3),0)</f>
        <v>2415</v>
      </c>
      <c r="E4" s="17"/>
      <c r="F4" s="18">
        <v>6</v>
      </c>
      <c r="G4" s="19">
        <f aca="true" t="shared" si="2" ref="G4:G20">IF(OR(F4&gt;=49,ISNUMBER(F4)=FALSE),0,VLOOKUP(F4,PointTable,G$3,TRUE))</f>
        <v>735</v>
      </c>
      <c r="H4" s="18">
        <v>5</v>
      </c>
      <c r="I4" s="19">
        <f aca="true" t="shared" si="3" ref="I4:I20">IF(OR(H4&gt;=49,ISNUMBER(H4)=FALSE),0,VLOOKUP(H4,PointTable,I$3,TRUE))</f>
        <v>755</v>
      </c>
      <c r="J4" s="18">
        <v>2</v>
      </c>
      <c r="K4" s="19">
        <f aca="true" t="shared" si="4" ref="K4:K20">IF(OR(J4&gt;=49,ISNUMBER(J4)=FALSE),0,VLOOKUP(J4,PointTable,K$3,TRUE))</f>
        <v>925</v>
      </c>
      <c r="L4" s="20"/>
      <c r="M4" s="20"/>
      <c r="N4" s="20"/>
      <c r="O4" s="21"/>
      <c r="Q4" s="22">
        <f aca="true" t="shared" si="5" ref="Q4:Q13">G4</f>
        <v>735</v>
      </c>
      <c r="R4" s="22">
        <f aca="true" t="shared" si="6" ref="R4:R13">I4</f>
        <v>755</v>
      </c>
      <c r="S4" s="22">
        <f aca="true" t="shared" si="7" ref="S4:S13">K4</f>
        <v>925</v>
      </c>
      <c r="T4" s="22">
        <f>IF(OR('Senior Men''s Epée'!$A$3=1,L4&gt;0),ABS(L4),0)</f>
        <v>0</v>
      </c>
      <c r="U4" s="22">
        <f>IF(OR('Senior Men''s Epée'!$A$3=1,M4&gt;0),ABS(M4),0)</f>
        <v>0</v>
      </c>
      <c r="V4" s="22">
        <f>IF(OR('Senior Men''s Epée'!$A$3=1,N4&gt;0),ABS(N4),0)</f>
        <v>0</v>
      </c>
      <c r="W4" s="22">
        <f>IF(OR('Senior Men''s Epée'!$A$3=1,O4&gt;0),ABS(O4),0)</f>
        <v>0</v>
      </c>
    </row>
    <row r="5" spans="1:23" ht="12.75">
      <c r="A5" s="13" t="str">
        <f t="shared" si="0"/>
        <v>2</v>
      </c>
      <c r="B5" s="14" t="s">
        <v>10</v>
      </c>
      <c r="C5" s="68" t="s">
        <v>5</v>
      </c>
      <c r="D5" s="16">
        <f t="shared" si="1"/>
        <v>1695</v>
      </c>
      <c r="E5" s="17"/>
      <c r="F5" s="18">
        <v>8</v>
      </c>
      <c r="G5" s="19">
        <f>IF(OR(F5&gt;=49,ISNUMBER(F5)=FALSE),0,VLOOKUP(F5,PointTable,G$3,TRUE))</f>
        <v>695</v>
      </c>
      <c r="H5" s="18">
        <v>1</v>
      </c>
      <c r="I5" s="19">
        <f t="shared" si="3"/>
        <v>1000</v>
      </c>
      <c r="J5" s="18" t="s">
        <v>4</v>
      </c>
      <c r="K5" s="19">
        <f t="shared" si="4"/>
        <v>0</v>
      </c>
      <c r="L5" s="20"/>
      <c r="M5" s="20"/>
      <c r="N5" s="20"/>
      <c r="O5" s="21"/>
      <c r="Q5" s="22">
        <f t="shared" si="5"/>
        <v>695</v>
      </c>
      <c r="R5" s="22">
        <f t="shared" si="6"/>
        <v>1000</v>
      </c>
      <c r="S5" s="22">
        <f t="shared" si="7"/>
        <v>0</v>
      </c>
      <c r="T5" s="22">
        <f>IF(OR('Senior Men''s Epée'!$A$3=1,L5&gt;0),ABS(L5),0)</f>
        <v>0</v>
      </c>
      <c r="U5" s="22">
        <f>IF(OR('Senior Men''s Epée'!$A$3=1,M5&gt;0),ABS(M5),0)</f>
        <v>0</v>
      </c>
      <c r="V5" s="22">
        <f>IF(OR('Senior Men''s Epée'!$A$3=1,N5&gt;0),ABS(N5),0)</f>
        <v>0</v>
      </c>
      <c r="W5" s="22">
        <f>IF(OR('Senior Men''s Epée'!$A$3=1,O5&gt;0),ABS(O5),0)</f>
        <v>0</v>
      </c>
    </row>
    <row r="6" spans="1:23" ht="12.75">
      <c r="A6" s="13" t="str">
        <f t="shared" si="0"/>
        <v>3</v>
      </c>
      <c r="B6" s="14" t="s">
        <v>11</v>
      </c>
      <c r="C6" s="68" t="s">
        <v>5</v>
      </c>
      <c r="D6" s="16">
        <f t="shared" si="1"/>
        <v>1545</v>
      </c>
      <c r="E6" s="17"/>
      <c r="F6" s="18">
        <v>2</v>
      </c>
      <c r="G6" s="19">
        <f t="shared" si="2"/>
        <v>925</v>
      </c>
      <c r="H6" s="18">
        <v>9</v>
      </c>
      <c r="I6" s="19">
        <f t="shared" si="3"/>
        <v>620</v>
      </c>
      <c r="J6" s="18" t="s">
        <v>4</v>
      </c>
      <c r="K6" s="19">
        <f t="shared" si="4"/>
        <v>0</v>
      </c>
      <c r="L6" s="20"/>
      <c r="M6" s="20"/>
      <c r="N6" s="20"/>
      <c r="O6" s="21"/>
      <c r="Q6" s="22">
        <f t="shared" si="5"/>
        <v>925</v>
      </c>
      <c r="R6" s="22">
        <f t="shared" si="6"/>
        <v>620</v>
      </c>
      <c r="S6" s="22">
        <f t="shared" si="7"/>
        <v>0</v>
      </c>
      <c r="T6" s="22">
        <f>IF(OR('Senior Men''s Epée'!$A$3=1,L6&gt;0),ABS(L6),0)</f>
        <v>0</v>
      </c>
      <c r="U6" s="22">
        <f>IF(OR('Senior Men''s Epée'!$A$3=1,M6&gt;0),ABS(M6),0)</f>
        <v>0</v>
      </c>
      <c r="V6" s="22">
        <f>IF(OR('Senior Men''s Epée'!$A$3=1,N6&gt;0),ABS(N6),0)</f>
        <v>0</v>
      </c>
      <c r="W6" s="22">
        <f>IF(OR('Senior Men''s Epée'!$A$3=1,O6&gt;0),ABS(O6),0)</f>
        <v>0</v>
      </c>
    </row>
    <row r="7" spans="1:23" ht="12.75">
      <c r="A7" s="13" t="str">
        <f t="shared" si="0"/>
        <v>4</v>
      </c>
      <c r="B7" s="14" t="s">
        <v>68</v>
      </c>
      <c r="C7" s="68" t="s">
        <v>5</v>
      </c>
      <c r="D7" s="16">
        <f t="shared" si="1"/>
        <v>1365</v>
      </c>
      <c r="E7" s="17"/>
      <c r="F7" s="18">
        <v>3</v>
      </c>
      <c r="G7" s="19">
        <f t="shared" si="2"/>
        <v>840</v>
      </c>
      <c r="H7" s="18">
        <v>13</v>
      </c>
      <c r="I7" s="19">
        <f t="shared" si="3"/>
        <v>525</v>
      </c>
      <c r="J7" s="18" t="s">
        <v>4</v>
      </c>
      <c r="K7" s="19">
        <f t="shared" si="4"/>
        <v>0</v>
      </c>
      <c r="L7" s="20"/>
      <c r="M7" s="20"/>
      <c r="N7" s="20"/>
      <c r="O7" s="21"/>
      <c r="Q7" s="22">
        <f t="shared" si="5"/>
        <v>840</v>
      </c>
      <c r="R7" s="22">
        <f t="shared" si="6"/>
        <v>525</v>
      </c>
      <c r="S7" s="22">
        <f t="shared" si="7"/>
        <v>0</v>
      </c>
      <c r="T7" s="22">
        <f>IF(OR('Senior Men''s Epée'!$A$3=1,L7&gt;0),ABS(L7),0)</f>
        <v>0</v>
      </c>
      <c r="U7" s="22">
        <f>IF(OR('Senior Men''s Epée'!$A$3=1,M7&gt;0),ABS(M7),0)</f>
        <v>0</v>
      </c>
      <c r="V7" s="22">
        <f>IF(OR('Senior Men''s Epée'!$A$3=1,N7&gt;0),ABS(N7),0)</f>
        <v>0</v>
      </c>
      <c r="W7" s="22">
        <f>IF(OR('Senior Men''s Epée'!$A$3=1,O7&gt;0),ABS(O7),0)</f>
        <v>0</v>
      </c>
    </row>
    <row r="8" spans="1:23" ht="12.75">
      <c r="A8" s="13" t="str">
        <f t="shared" si="0"/>
        <v>5</v>
      </c>
      <c r="B8" s="14" t="s">
        <v>92</v>
      </c>
      <c r="C8" s="68" t="s">
        <v>67</v>
      </c>
      <c r="D8" s="16">
        <f t="shared" si="1"/>
        <v>1220</v>
      </c>
      <c r="E8" s="17"/>
      <c r="F8" s="18" t="s">
        <v>4</v>
      </c>
      <c r="G8" s="19">
        <f t="shared" si="2"/>
        <v>0</v>
      </c>
      <c r="H8" s="18">
        <v>8</v>
      </c>
      <c r="I8" s="19">
        <f t="shared" si="3"/>
        <v>695</v>
      </c>
      <c r="J8" s="18">
        <v>13</v>
      </c>
      <c r="K8" s="19">
        <f t="shared" si="4"/>
        <v>525</v>
      </c>
      <c r="L8" s="20"/>
      <c r="M8" s="20"/>
      <c r="N8" s="20"/>
      <c r="O8" s="21"/>
      <c r="Q8" s="22">
        <f t="shared" si="5"/>
        <v>0</v>
      </c>
      <c r="R8" s="22">
        <f t="shared" si="6"/>
        <v>695</v>
      </c>
      <c r="S8" s="22">
        <f t="shared" si="7"/>
        <v>525</v>
      </c>
      <c r="T8" s="22">
        <f>IF(OR('Senior Men''s Epée'!$A$3=1,L8&gt;0),ABS(L8),0)</f>
        <v>0</v>
      </c>
      <c r="U8" s="22">
        <f>IF(OR('Senior Men''s Epée'!$A$3=1,M8&gt;0),ABS(M8),0)</f>
        <v>0</v>
      </c>
      <c r="V8" s="22">
        <f>IF(OR('Senior Men''s Epée'!$A$3=1,N8&gt;0),ABS(N8),0)</f>
        <v>0</v>
      </c>
      <c r="W8" s="22">
        <f>IF(OR('Senior Men''s Epée'!$A$3=1,O8&gt;0),ABS(O8),0)</f>
        <v>0</v>
      </c>
    </row>
    <row r="9" spans="1:23" ht="12.75">
      <c r="A9" s="13" t="str">
        <f t="shared" si="0"/>
        <v>6</v>
      </c>
      <c r="B9" s="14" t="s">
        <v>69</v>
      </c>
      <c r="C9" s="68" t="s">
        <v>5</v>
      </c>
      <c r="D9" s="16">
        <f t="shared" si="1"/>
        <v>975</v>
      </c>
      <c r="E9" s="17"/>
      <c r="F9" s="18" t="s">
        <v>4</v>
      </c>
      <c r="G9" s="19">
        <f t="shared" si="2"/>
        <v>0</v>
      </c>
      <c r="H9" s="18">
        <v>12</v>
      </c>
      <c r="I9" s="19">
        <f t="shared" si="3"/>
        <v>575</v>
      </c>
      <c r="J9" s="18">
        <v>20</v>
      </c>
      <c r="K9" s="19">
        <f t="shared" si="4"/>
        <v>400</v>
      </c>
      <c r="L9" s="20"/>
      <c r="M9" s="20"/>
      <c r="N9" s="20"/>
      <c r="O9" s="21"/>
      <c r="Q9" s="22">
        <f t="shared" si="5"/>
        <v>0</v>
      </c>
      <c r="R9" s="22">
        <f t="shared" si="6"/>
        <v>575</v>
      </c>
      <c r="S9" s="22">
        <f t="shared" si="7"/>
        <v>400</v>
      </c>
      <c r="T9" s="22">
        <f>IF(OR('Senior Men''s Epée'!$A$3=1,L9&gt;0),ABS(L9),0)</f>
        <v>0</v>
      </c>
      <c r="U9" s="22">
        <f>IF(OR('Senior Men''s Epée'!$A$3=1,M9&gt;0),ABS(M9),0)</f>
        <v>0</v>
      </c>
      <c r="V9" s="22">
        <f>IF(OR('Senior Men''s Epée'!$A$3=1,N9&gt;0),ABS(N9),0)</f>
        <v>0</v>
      </c>
      <c r="W9" s="22">
        <f>IF(OR('Senior Men''s Epée'!$A$3=1,O9&gt;0),ABS(O9),0)</f>
        <v>0</v>
      </c>
    </row>
    <row r="10" spans="1:23" ht="12.75">
      <c r="A10" s="13" t="str">
        <f t="shared" si="0"/>
        <v>7</v>
      </c>
      <c r="B10" s="14" t="s">
        <v>82</v>
      </c>
      <c r="C10" s="68" t="s">
        <v>5</v>
      </c>
      <c r="D10" s="16">
        <f t="shared" si="1"/>
        <v>968</v>
      </c>
      <c r="E10" s="17"/>
      <c r="F10" s="18">
        <v>12</v>
      </c>
      <c r="G10" s="19">
        <f t="shared" si="2"/>
        <v>575</v>
      </c>
      <c r="H10" s="18" t="s">
        <v>4</v>
      </c>
      <c r="I10" s="19">
        <f t="shared" si="3"/>
        <v>0</v>
      </c>
      <c r="J10" s="18">
        <v>21.5</v>
      </c>
      <c r="K10" s="19">
        <f t="shared" si="4"/>
        <v>392.5</v>
      </c>
      <c r="L10" s="20"/>
      <c r="M10" s="20"/>
      <c r="N10" s="20"/>
      <c r="O10" s="21"/>
      <c r="Q10" s="22">
        <f t="shared" si="5"/>
        <v>575</v>
      </c>
      <c r="R10" s="22">
        <f t="shared" si="6"/>
        <v>0</v>
      </c>
      <c r="S10" s="22">
        <f t="shared" si="7"/>
        <v>392.5</v>
      </c>
      <c r="T10" s="22">
        <f>IF(OR('Senior Men''s Epée'!$A$3=1,L10&gt;0),ABS(L10),0)</f>
        <v>0</v>
      </c>
      <c r="U10" s="22">
        <f>IF(OR('Senior Men''s Epée'!$A$3=1,M10&gt;0),ABS(M10),0)</f>
        <v>0</v>
      </c>
      <c r="V10" s="22">
        <f>IF(OR('Senior Men''s Epée'!$A$3=1,N10&gt;0),ABS(N10),0)</f>
        <v>0</v>
      </c>
      <c r="W10" s="22">
        <f>IF(OR('Senior Men''s Epée'!$A$3=1,O10&gt;0),ABS(O10),0)</f>
        <v>0</v>
      </c>
    </row>
    <row r="11" spans="1:23" ht="12.75">
      <c r="A11" s="13" t="str">
        <f t="shared" si="0"/>
        <v>8</v>
      </c>
      <c r="B11" s="14" t="s">
        <v>148</v>
      </c>
      <c r="C11" s="68" t="s">
        <v>149</v>
      </c>
      <c r="D11" s="16">
        <f t="shared" si="1"/>
        <v>840</v>
      </c>
      <c r="E11" s="17"/>
      <c r="F11" s="18" t="s">
        <v>4</v>
      </c>
      <c r="G11" s="19">
        <f t="shared" si="2"/>
        <v>0</v>
      </c>
      <c r="H11" s="18" t="s">
        <v>4</v>
      </c>
      <c r="I11" s="19">
        <f t="shared" si="3"/>
        <v>0</v>
      </c>
      <c r="J11" s="18">
        <v>3</v>
      </c>
      <c r="K11" s="19">
        <f t="shared" si="4"/>
        <v>840</v>
      </c>
      <c r="L11" s="20"/>
      <c r="M11" s="20"/>
      <c r="N11" s="20"/>
      <c r="O11" s="21"/>
      <c r="Q11" s="22">
        <f t="shared" si="5"/>
        <v>0</v>
      </c>
      <c r="R11" s="22">
        <f t="shared" si="6"/>
        <v>0</v>
      </c>
      <c r="S11" s="22">
        <f t="shared" si="7"/>
        <v>840</v>
      </c>
      <c r="T11" s="22">
        <f>IF(OR('Senior Men''s Epée'!$A$3=1,L11&gt;0),ABS(L11),0)</f>
        <v>0</v>
      </c>
      <c r="U11" s="22">
        <f>IF(OR('Senior Men''s Epée'!$A$3=1,M11&gt;0),ABS(M11),0)</f>
        <v>0</v>
      </c>
      <c r="V11" s="22">
        <f>IF(OR('Senior Men''s Epée'!$A$3=1,N11&gt;0),ABS(N11),0)</f>
        <v>0</v>
      </c>
      <c r="W11" s="22">
        <f>IF(OR('Senior Men''s Epée'!$A$3=1,O11&gt;0),ABS(O11),0)</f>
        <v>0</v>
      </c>
    </row>
    <row r="12" spans="1:23" ht="12.75">
      <c r="A12" s="13" t="str">
        <f t="shared" si="0"/>
        <v>9</v>
      </c>
      <c r="B12" s="14" t="s">
        <v>61</v>
      </c>
      <c r="C12" s="68" t="s">
        <v>62</v>
      </c>
      <c r="D12" s="16">
        <f>ROUND(E12+LARGE($Q12:$W12,1)+LARGE($Q12:$W12,2)+LARGE($Q12:$W12,3),0)</f>
        <v>755</v>
      </c>
      <c r="E12" s="17"/>
      <c r="F12" s="18">
        <v>5</v>
      </c>
      <c r="G12" s="19">
        <f t="shared" si="2"/>
        <v>755</v>
      </c>
      <c r="H12" s="18" t="s">
        <v>4</v>
      </c>
      <c r="I12" s="19">
        <f t="shared" si="3"/>
        <v>0</v>
      </c>
      <c r="J12" s="18" t="s">
        <v>4</v>
      </c>
      <c r="K12" s="19">
        <f t="shared" si="4"/>
        <v>0</v>
      </c>
      <c r="L12" s="20"/>
      <c r="M12" s="20"/>
      <c r="N12" s="20"/>
      <c r="O12" s="21"/>
      <c r="Q12" s="22">
        <f>G12</f>
        <v>755</v>
      </c>
      <c r="R12" s="22">
        <f>I12</f>
        <v>0</v>
      </c>
      <c r="S12" s="22">
        <f>K12</f>
        <v>0</v>
      </c>
      <c r="T12" s="22">
        <f>IF(OR('Senior Men''s Epée'!$A$3=1,L12&gt;0),ABS(L12),0)</f>
        <v>0</v>
      </c>
      <c r="U12" s="22">
        <f>IF(OR('Senior Men''s Epée'!$A$3=1,M12&gt;0),ABS(M12),0)</f>
        <v>0</v>
      </c>
      <c r="V12" s="22">
        <f>IF(OR('Senior Men''s Epée'!$A$3=1,N12&gt;0),ABS(N12),0)</f>
        <v>0</v>
      </c>
      <c r="W12" s="22">
        <f>IF(OR('Senior Men''s Epée'!$A$3=1,O12&gt;0),ABS(O12),0)</f>
        <v>0</v>
      </c>
    </row>
    <row r="13" spans="1:23" ht="12.75">
      <c r="A13" s="13" t="str">
        <f t="shared" si="0"/>
        <v>10</v>
      </c>
      <c r="B13" s="14" t="s">
        <v>133</v>
      </c>
      <c r="C13" s="68" t="s">
        <v>134</v>
      </c>
      <c r="D13" s="16">
        <f t="shared" si="1"/>
        <v>715</v>
      </c>
      <c r="E13" s="17"/>
      <c r="F13" s="18" t="s">
        <v>4</v>
      </c>
      <c r="G13" s="19">
        <f t="shared" si="2"/>
        <v>0</v>
      </c>
      <c r="H13" s="18">
        <v>7</v>
      </c>
      <c r="I13" s="19">
        <f t="shared" si="3"/>
        <v>715</v>
      </c>
      <c r="J13" s="18" t="s">
        <v>4</v>
      </c>
      <c r="K13" s="19">
        <f t="shared" si="4"/>
        <v>0</v>
      </c>
      <c r="L13" s="20"/>
      <c r="M13" s="20"/>
      <c r="N13" s="20"/>
      <c r="O13" s="21"/>
      <c r="Q13" s="22">
        <f t="shared" si="5"/>
        <v>0</v>
      </c>
      <c r="R13" s="22">
        <f t="shared" si="6"/>
        <v>715</v>
      </c>
      <c r="S13" s="22">
        <f t="shared" si="7"/>
        <v>0</v>
      </c>
      <c r="T13" s="22">
        <f>IF(OR('Senior Men''s Epée'!$A$3=1,L13&gt;0),ABS(L13),0)</f>
        <v>0</v>
      </c>
      <c r="U13" s="22">
        <f>IF(OR('Senior Men''s Epée'!$A$3=1,M13&gt;0),ABS(M13),0)</f>
        <v>0</v>
      </c>
      <c r="V13" s="22">
        <f>IF(OR('Senior Men''s Epée'!$A$3=1,N13&gt;0),ABS(N13),0)</f>
        <v>0</v>
      </c>
      <c r="W13" s="22">
        <f>IF(OR('Senior Men''s Epée'!$A$3=1,O13&gt;0),ABS(O13),0)</f>
        <v>0</v>
      </c>
    </row>
    <row r="14" spans="1:23" ht="12.75">
      <c r="A14" s="13" t="str">
        <f t="shared" si="0"/>
        <v>11</v>
      </c>
      <c r="B14" s="14" t="s">
        <v>80</v>
      </c>
      <c r="C14" s="68" t="s">
        <v>74</v>
      </c>
      <c r="D14" s="16">
        <f t="shared" si="1"/>
        <v>605</v>
      </c>
      <c r="E14" s="17"/>
      <c r="F14" s="18">
        <v>10</v>
      </c>
      <c r="G14" s="19">
        <f t="shared" si="2"/>
        <v>605</v>
      </c>
      <c r="H14" s="18" t="s">
        <v>4</v>
      </c>
      <c r="I14" s="19">
        <f t="shared" si="3"/>
        <v>0</v>
      </c>
      <c r="J14" s="18" t="s">
        <v>4</v>
      </c>
      <c r="K14" s="19">
        <f t="shared" si="4"/>
        <v>0</v>
      </c>
      <c r="L14" s="20"/>
      <c r="M14" s="20"/>
      <c r="N14" s="20"/>
      <c r="O14" s="21"/>
      <c r="Q14" s="22">
        <f aca="true" t="shared" si="8" ref="Q14:Q19">G14</f>
        <v>605</v>
      </c>
      <c r="R14" s="22">
        <f aca="true" t="shared" si="9" ref="R14:R19">I14</f>
        <v>0</v>
      </c>
      <c r="S14" s="22">
        <f aca="true" t="shared" si="10" ref="S14:S19">K14</f>
        <v>0</v>
      </c>
      <c r="T14" s="22">
        <f>IF(OR('Senior Men''s Epée'!$A$3=1,L14&gt;0),ABS(L14),0)</f>
        <v>0</v>
      </c>
      <c r="U14" s="22">
        <f>IF(OR('Senior Men''s Epée'!$A$3=1,M14&gt;0),ABS(M14),0)</f>
        <v>0</v>
      </c>
      <c r="V14" s="22">
        <f>IF(OR('Senior Men''s Epée'!$A$3=1,N14&gt;0),ABS(N14),0)</f>
        <v>0</v>
      </c>
      <c r="W14" s="22">
        <f>IF(OR('Senior Men''s Epée'!$A$3=1,O14&gt;0),ABS(O14),0)</f>
        <v>0</v>
      </c>
    </row>
    <row r="15" spans="1:23" ht="12.75">
      <c r="A15" s="13" t="str">
        <f t="shared" si="0"/>
        <v>12</v>
      </c>
      <c r="B15" s="14" t="s">
        <v>12</v>
      </c>
      <c r="C15" s="68" t="s">
        <v>5</v>
      </c>
      <c r="D15" s="16">
        <f t="shared" si="1"/>
        <v>570</v>
      </c>
      <c r="E15" s="17"/>
      <c r="F15" s="18">
        <v>29.33</v>
      </c>
      <c r="G15" s="19">
        <f t="shared" si="2"/>
        <v>290</v>
      </c>
      <c r="H15" s="18" t="s">
        <v>4</v>
      </c>
      <c r="I15" s="19">
        <f t="shared" si="3"/>
        <v>0</v>
      </c>
      <c r="J15" s="18">
        <v>32</v>
      </c>
      <c r="K15" s="19">
        <f t="shared" si="4"/>
        <v>280</v>
      </c>
      <c r="L15" s="20"/>
      <c r="M15" s="20"/>
      <c r="N15" s="20"/>
      <c r="O15" s="21"/>
      <c r="Q15" s="22">
        <f t="shared" si="8"/>
        <v>290</v>
      </c>
      <c r="R15" s="22">
        <f t="shared" si="9"/>
        <v>0</v>
      </c>
      <c r="S15" s="22">
        <f t="shared" si="10"/>
        <v>280</v>
      </c>
      <c r="T15" s="22">
        <f>IF(OR('Senior Men''s Epée'!$A$3=1,L15&gt;0),ABS(L15),0)</f>
        <v>0</v>
      </c>
      <c r="U15" s="22">
        <f>IF(OR('Senior Men''s Epée'!$A$3=1,M15&gt;0),ABS(M15),0)</f>
        <v>0</v>
      </c>
      <c r="V15" s="22">
        <f>IF(OR('Senior Men''s Epée'!$A$3=1,N15&gt;0),ABS(N15),0)</f>
        <v>0</v>
      </c>
      <c r="W15" s="22">
        <f>IF(OR('Senior Men''s Epée'!$A$3=1,O15&gt;0),ABS(O15),0)</f>
        <v>0</v>
      </c>
    </row>
    <row r="16" spans="1:23" ht="12.75">
      <c r="A16" s="13" t="str">
        <f t="shared" si="0"/>
        <v>13</v>
      </c>
      <c r="B16" s="14" t="s">
        <v>50</v>
      </c>
      <c r="C16" s="68" t="s">
        <v>5</v>
      </c>
      <c r="D16" s="16">
        <f>ROUND(E16+LARGE($Q16:$W16,1)+LARGE($Q16:$W16,2)+LARGE($Q16:$W16,3),0)</f>
        <v>508</v>
      </c>
      <c r="E16" s="17"/>
      <c r="F16" s="18" t="s">
        <v>4</v>
      </c>
      <c r="G16" s="19">
        <f t="shared" si="2"/>
        <v>0</v>
      </c>
      <c r="H16" s="18">
        <v>33.5</v>
      </c>
      <c r="I16" s="19">
        <f t="shared" si="3"/>
        <v>272.5</v>
      </c>
      <c r="J16" s="18">
        <v>41</v>
      </c>
      <c r="K16" s="19">
        <f t="shared" si="4"/>
        <v>235</v>
      </c>
      <c r="L16" s="20"/>
      <c r="M16" s="20"/>
      <c r="N16" s="20"/>
      <c r="O16" s="21"/>
      <c r="Q16" s="22">
        <f t="shared" si="8"/>
        <v>0</v>
      </c>
      <c r="R16" s="22">
        <f t="shared" si="9"/>
        <v>272.5</v>
      </c>
      <c r="S16" s="22">
        <f t="shared" si="10"/>
        <v>235</v>
      </c>
      <c r="T16" s="22">
        <f>IF(OR('Senior Men''s Epée'!$A$3=1,L16&gt;0),ABS(L16),0)</f>
        <v>0</v>
      </c>
      <c r="U16" s="22">
        <f>IF(OR('Senior Men''s Epée'!$A$3=1,M16&gt;0),ABS(M16),0)</f>
        <v>0</v>
      </c>
      <c r="V16" s="22">
        <f>IF(OR('Senior Men''s Epée'!$A$3=1,N16&gt;0),ABS(N16),0)</f>
        <v>0</v>
      </c>
      <c r="W16" s="22">
        <f>IF(OR('Senior Men''s Epée'!$A$3=1,O16&gt;0),ABS(O16),0)</f>
        <v>0</v>
      </c>
    </row>
    <row r="17" spans="1:23" ht="12.75">
      <c r="A17" s="13" t="str">
        <f t="shared" si="0"/>
        <v>14</v>
      </c>
      <c r="B17" s="14" t="s">
        <v>13</v>
      </c>
      <c r="C17" s="68" t="s">
        <v>5</v>
      </c>
      <c r="D17" s="16">
        <f t="shared" si="1"/>
        <v>480</v>
      </c>
      <c r="E17" s="17"/>
      <c r="F17" s="18">
        <v>16</v>
      </c>
      <c r="G17" s="19">
        <f t="shared" si="2"/>
        <v>480</v>
      </c>
      <c r="H17" s="18" t="s">
        <v>4</v>
      </c>
      <c r="I17" s="19">
        <f t="shared" si="3"/>
        <v>0</v>
      </c>
      <c r="J17" s="18" t="s">
        <v>4</v>
      </c>
      <c r="K17" s="19">
        <f t="shared" si="4"/>
        <v>0</v>
      </c>
      <c r="L17" s="20"/>
      <c r="M17" s="20"/>
      <c r="N17" s="20"/>
      <c r="O17" s="21"/>
      <c r="Q17" s="22">
        <f t="shared" si="8"/>
        <v>480</v>
      </c>
      <c r="R17" s="22">
        <f t="shared" si="9"/>
        <v>0</v>
      </c>
      <c r="S17" s="22">
        <f t="shared" si="10"/>
        <v>0</v>
      </c>
      <c r="T17" s="22">
        <f>IF(OR('Senior Men''s Epée'!$A$3=1,L17&gt;0),ABS(L17),0)</f>
        <v>0</v>
      </c>
      <c r="U17" s="22">
        <f>IF(OR('Senior Men''s Epée'!$A$3=1,M17&gt;0),ABS(M17),0)</f>
        <v>0</v>
      </c>
      <c r="V17" s="22">
        <f>IF(OR('Senior Men''s Epée'!$A$3=1,N17&gt;0),ABS(N17),0)</f>
        <v>0</v>
      </c>
      <c r="W17" s="22">
        <f>IF(OR('Senior Men''s Epée'!$A$3=1,O17&gt;0),ABS(O17),0)</f>
        <v>0</v>
      </c>
    </row>
    <row r="18" spans="1:23" ht="12.75">
      <c r="A18" s="13" t="str">
        <f t="shared" si="0"/>
        <v>15</v>
      </c>
      <c r="B18" s="14" t="s">
        <v>83</v>
      </c>
      <c r="C18" s="68" t="s">
        <v>5</v>
      </c>
      <c r="D18" s="16">
        <f t="shared" si="1"/>
        <v>390</v>
      </c>
      <c r="E18" s="17"/>
      <c r="F18" s="18">
        <v>22</v>
      </c>
      <c r="G18" s="19">
        <f t="shared" si="2"/>
        <v>390</v>
      </c>
      <c r="H18" s="18" t="s">
        <v>4</v>
      </c>
      <c r="I18" s="19">
        <f t="shared" si="3"/>
        <v>0</v>
      </c>
      <c r="J18" s="18" t="s">
        <v>4</v>
      </c>
      <c r="K18" s="19">
        <f t="shared" si="4"/>
        <v>0</v>
      </c>
      <c r="L18" s="20"/>
      <c r="M18" s="20"/>
      <c r="N18" s="20"/>
      <c r="O18" s="21"/>
      <c r="Q18" s="22">
        <f t="shared" si="8"/>
        <v>390</v>
      </c>
      <c r="R18" s="22">
        <f t="shared" si="9"/>
        <v>0</v>
      </c>
      <c r="S18" s="22">
        <f t="shared" si="10"/>
        <v>0</v>
      </c>
      <c r="T18" s="22">
        <f>IF(OR('Senior Men''s Epée'!$A$3=1,L18&gt;0),ABS(L18),0)</f>
        <v>0</v>
      </c>
      <c r="U18" s="22">
        <f>IF(OR('Senior Men''s Epée'!$A$3=1,M18&gt;0),ABS(M18),0)</f>
        <v>0</v>
      </c>
      <c r="V18" s="22">
        <f>IF(OR('Senior Men''s Epée'!$A$3=1,N18&gt;0),ABS(N18),0)</f>
        <v>0</v>
      </c>
      <c r="W18" s="22">
        <f>IF(OR('Senior Men''s Epée'!$A$3=1,O18&gt;0),ABS(O18),0)</f>
        <v>0</v>
      </c>
    </row>
    <row r="19" spans="1:23" ht="12.75">
      <c r="A19" s="13" t="str">
        <f t="shared" si="0"/>
        <v>16</v>
      </c>
      <c r="B19" s="14" t="s">
        <v>93</v>
      </c>
      <c r="C19" s="68" t="s">
        <v>5</v>
      </c>
      <c r="D19" s="16">
        <f t="shared" si="1"/>
        <v>300</v>
      </c>
      <c r="E19" s="17"/>
      <c r="F19" s="18" t="s">
        <v>4</v>
      </c>
      <c r="G19" s="19">
        <f t="shared" si="2"/>
        <v>0</v>
      </c>
      <c r="H19" s="18">
        <v>28</v>
      </c>
      <c r="I19" s="19">
        <f t="shared" si="3"/>
        <v>300</v>
      </c>
      <c r="J19" s="18" t="s">
        <v>4</v>
      </c>
      <c r="K19" s="19">
        <f t="shared" si="4"/>
        <v>0</v>
      </c>
      <c r="L19" s="20"/>
      <c r="M19" s="20"/>
      <c r="N19" s="20"/>
      <c r="O19" s="21"/>
      <c r="Q19" s="22">
        <f t="shared" si="8"/>
        <v>0</v>
      </c>
      <c r="R19" s="22">
        <f t="shared" si="9"/>
        <v>300</v>
      </c>
      <c r="S19" s="22">
        <f t="shared" si="10"/>
        <v>0</v>
      </c>
      <c r="T19" s="22">
        <f>IF(OR('Senior Men''s Epée'!$A$3=1,L19&gt;0),ABS(L19),0)</f>
        <v>0</v>
      </c>
      <c r="U19" s="22">
        <f>IF(OR('Senior Men''s Epée'!$A$3=1,M19&gt;0),ABS(M19),0)</f>
        <v>0</v>
      </c>
      <c r="V19" s="22">
        <f>IF(OR('Senior Men''s Epée'!$A$3=1,N19&gt;0),ABS(N19),0)</f>
        <v>0</v>
      </c>
      <c r="W19" s="22">
        <f>IF(OR('Senior Men''s Epée'!$A$3=1,O19&gt;0),ABS(O19),0)</f>
        <v>0</v>
      </c>
    </row>
    <row r="20" spans="1:23" ht="12.75">
      <c r="A20" s="13" t="str">
        <f t="shared" si="0"/>
        <v>17</v>
      </c>
      <c r="B20" s="14" t="s">
        <v>45</v>
      </c>
      <c r="C20" s="68" t="s">
        <v>5</v>
      </c>
      <c r="D20" s="16">
        <f t="shared" si="1"/>
        <v>258</v>
      </c>
      <c r="E20" s="17"/>
      <c r="F20" s="18" t="s">
        <v>4</v>
      </c>
      <c r="G20" s="19">
        <f t="shared" si="2"/>
        <v>0</v>
      </c>
      <c r="H20" s="18">
        <v>36.5</v>
      </c>
      <c r="I20" s="19">
        <f t="shared" si="3"/>
        <v>257.5</v>
      </c>
      <c r="J20" s="18" t="s">
        <v>4</v>
      </c>
      <c r="K20" s="19">
        <f t="shared" si="4"/>
        <v>0</v>
      </c>
      <c r="L20" s="20"/>
      <c r="M20" s="20"/>
      <c r="N20" s="20"/>
      <c r="O20" s="21"/>
      <c r="Q20" s="22">
        <f>G20</f>
        <v>0</v>
      </c>
      <c r="R20" s="22">
        <f>I20</f>
        <v>257.5</v>
      </c>
      <c r="S20" s="22">
        <f>K20</f>
        <v>0</v>
      </c>
      <c r="T20" s="22">
        <f>IF(OR('Senior Men''s Epée'!$A$3=1,L20&gt;0),ABS(L20),0)</f>
        <v>0</v>
      </c>
      <c r="U20" s="22">
        <f>IF(OR('Senior Men''s Epée'!$A$3=1,M20&gt;0),ABS(M20),0)</f>
        <v>0</v>
      </c>
      <c r="V20" s="22">
        <f>IF(OR('Senior Men''s Epée'!$A$3=1,N20&gt;0),ABS(N20),0)</f>
        <v>0</v>
      </c>
      <c r="W20" s="22">
        <f>IF(OR('Senior Men''s Epée'!$A$3=1,O20&gt;0),ABS(O20),0)</f>
        <v>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5.2812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26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5" s="7" customFormat="1" ht="11.25" customHeight="1" hidden="1">
      <c r="A3" s="1"/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3"/>
      <c r="O3" s="12"/>
    </row>
    <row r="4" spans="1:23" ht="12.75">
      <c r="A4" s="13" t="str">
        <f aca="true" t="shared" si="0" ref="A4:A13">IF(D4=0,"",IF(D4=D3,A3,ROW()-3&amp;IF(D4=D5,"T","")))</f>
        <v>1</v>
      </c>
      <c r="B4" s="23" t="s">
        <v>16</v>
      </c>
      <c r="C4" s="68" t="s">
        <v>5</v>
      </c>
      <c r="D4" s="16">
        <f aca="true" t="shared" si="1" ref="D4:D15">ROUND(E4+LARGE($Q4:$W4,1)+LARGE($Q4:$W4,2)+LARGE($Q4:$W4,3),0)</f>
        <v>1500</v>
      </c>
      <c r="E4" s="17"/>
      <c r="F4" s="18">
        <v>12</v>
      </c>
      <c r="G4" s="19">
        <f>IF(OR(F4&gt;=49,ISNUMBER(F4)=FALSE),0,VLOOKUP(F4,PointTable,G$3,TRUE))</f>
        <v>575</v>
      </c>
      <c r="H4" s="18">
        <v>2</v>
      </c>
      <c r="I4" s="19">
        <f aca="true" t="shared" si="2" ref="I4:I15">IF(OR(H4&gt;=49,ISNUMBER(H4)=FALSE),0,VLOOKUP(H4,PointTable,I$3,TRUE))</f>
        <v>925</v>
      </c>
      <c r="J4" s="18" t="s">
        <v>4</v>
      </c>
      <c r="K4" s="19">
        <f aca="true" t="shared" si="3" ref="K4:K15">IF(OR(J4&gt;=49,ISNUMBER(J4)=FALSE),0,VLOOKUP(J4,PointTable,K$3,TRUE))</f>
        <v>0</v>
      </c>
      <c r="L4" s="20"/>
      <c r="M4" s="20"/>
      <c r="N4" s="20"/>
      <c r="O4" s="21"/>
      <c r="Q4" s="22">
        <f>G4</f>
        <v>575</v>
      </c>
      <c r="R4" s="22">
        <f>I4</f>
        <v>925</v>
      </c>
      <c r="S4" s="22">
        <f>K4</f>
        <v>0</v>
      </c>
      <c r="T4" s="22">
        <f>IF(OR('Senior Men''s Epée'!$A$3=1,L4&gt;0),ABS(L4),0)</f>
        <v>0</v>
      </c>
      <c r="U4" s="22">
        <f>IF(OR('Senior Men''s Epée'!$A$3=1,M4&gt;0),ABS(M4),0)</f>
        <v>0</v>
      </c>
      <c r="V4" s="22">
        <f>IF(OR('Senior Men''s Epée'!$A$3=1,N4&gt;0),ABS(N4),0)</f>
        <v>0</v>
      </c>
      <c r="W4" s="22">
        <f>IF(OR('Senior Men''s Epée'!$A$3=1,O4&gt;0),ABS(O4),0)</f>
        <v>0</v>
      </c>
    </row>
    <row r="5" spans="1:23" ht="12.75">
      <c r="A5" s="13" t="str">
        <f t="shared" si="0"/>
        <v>2</v>
      </c>
      <c r="B5" s="23" t="s">
        <v>14</v>
      </c>
      <c r="C5" s="68" t="s">
        <v>5</v>
      </c>
      <c r="D5" s="16">
        <f>ROUND(E5+LARGE($Q5:$W5,1)+LARGE($Q5:$W5,2)+LARGE($Q5:$W5,3),0)</f>
        <v>1430</v>
      </c>
      <c r="E5" s="17"/>
      <c r="F5" s="18">
        <v>3</v>
      </c>
      <c r="G5" s="19">
        <f aca="true" t="shared" si="4" ref="G5:G15">IF(OR(F5&gt;=49,ISNUMBER(F5)=FALSE),0,VLOOKUP(F5,PointTable,G$3,TRUE))</f>
        <v>840</v>
      </c>
      <c r="H5" s="18">
        <v>11</v>
      </c>
      <c r="I5" s="19">
        <f t="shared" si="2"/>
        <v>590</v>
      </c>
      <c r="J5" s="18" t="s">
        <v>4</v>
      </c>
      <c r="K5" s="19">
        <f t="shared" si="3"/>
        <v>0</v>
      </c>
      <c r="L5" s="20"/>
      <c r="M5" s="20"/>
      <c r="N5" s="20"/>
      <c r="O5" s="21"/>
      <c r="Q5" s="22">
        <f aca="true" t="shared" si="5" ref="Q5:Q15">G5</f>
        <v>840</v>
      </c>
      <c r="R5" s="22">
        <f aca="true" t="shared" si="6" ref="R5:R15">I5</f>
        <v>590</v>
      </c>
      <c r="S5" s="22">
        <f aca="true" t="shared" si="7" ref="S5:S15">K5</f>
        <v>0</v>
      </c>
      <c r="T5" s="22">
        <f>IF(OR('Senior Men''s Epée'!$A$3=1,L5&gt;0),ABS(L5),0)</f>
        <v>0</v>
      </c>
      <c r="U5" s="22">
        <f>IF(OR('Senior Men''s Epée'!$A$3=1,M5&gt;0),ABS(M5),0)</f>
        <v>0</v>
      </c>
      <c r="V5" s="22">
        <f>IF(OR('Senior Men''s Epée'!$A$3=1,N5&gt;0),ABS(N5),0)</f>
        <v>0</v>
      </c>
      <c r="W5" s="22">
        <f>IF(OR('Senior Men''s Epée'!$A$3=1,O5&gt;0),ABS(O5),0)</f>
        <v>0</v>
      </c>
    </row>
    <row r="6" spans="1:23" ht="12.75">
      <c r="A6" s="13" t="str">
        <f t="shared" si="0"/>
        <v>3</v>
      </c>
      <c r="B6" s="23" t="s">
        <v>15</v>
      </c>
      <c r="C6" s="68" t="s">
        <v>5</v>
      </c>
      <c r="D6" s="16">
        <f t="shared" si="1"/>
        <v>1018</v>
      </c>
      <c r="E6" s="17"/>
      <c r="F6" s="18">
        <v>20.5</v>
      </c>
      <c r="G6" s="19">
        <f t="shared" si="4"/>
        <v>397.5</v>
      </c>
      <c r="H6" s="18">
        <v>9</v>
      </c>
      <c r="I6" s="19">
        <f t="shared" si="2"/>
        <v>620</v>
      </c>
      <c r="J6" s="18" t="s">
        <v>4</v>
      </c>
      <c r="K6" s="19">
        <f t="shared" si="3"/>
        <v>0</v>
      </c>
      <c r="L6" s="20"/>
      <c r="M6" s="20"/>
      <c r="N6" s="20"/>
      <c r="O6" s="21"/>
      <c r="Q6" s="22">
        <f t="shared" si="5"/>
        <v>397.5</v>
      </c>
      <c r="R6" s="22">
        <f t="shared" si="6"/>
        <v>620</v>
      </c>
      <c r="S6" s="22">
        <f t="shared" si="7"/>
        <v>0</v>
      </c>
      <c r="T6" s="22">
        <f>IF(OR('Senior Men''s Epée'!$A$3=1,L6&gt;0),ABS(L6),0)</f>
        <v>0</v>
      </c>
      <c r="U6" s="22">
        <f>IF(OR('Senior Men''s Epée'!$A$3=1,M6&gt;0),ABS(M6),0)</f>
        <v>0</v>
      </c>
      <c r="V6" s="22">
        <f>IF(OR('Senior Men''s Epée'!$A$3=1,N6&gt;0),ABS(N6),0)</f>
        <v>0</v>
      </c>
      <c r="W6" s="22">
        <f>IF(OR('Senior Men''s Epée'!$A$3=1,O6&gt;0),ABS(O6),0)</f>
        <v>0</v>
      </c>
    </row>
    <row r="7" spans="1:23" ht="12.75">
      <c r="A7" s="13" t="str">
        <f t="shared" si="0"/>
        <v>4</v>
      </c>
      <c r="B7" s="23" t="s">
        <v>76</v>
      </c>
      <c r="C7" s="68" t="s">
        <v>5</v>
      </c>
      <c r="D7" s="16">
        <f t="shared" si="1"/>
        <v>900</v>
      </c>
      <c r="E7" s="17"/>
      <c r="F7" s="18">
        <v>14</v>
      </c>
      <c r="G7" s="19">
        <f t="shared" si="4"/>
        <v>510</v>
      </c>
      <c r="H7" s="18" t="s">
        <v>4</v>
      </c>
      <c r="I7" s="19">
        <f t="shared" si="2"/>
        <v>0</v>
      </c>
      <c r="J7" s="18">
        <v>22</v>
      </c>
      <c r="K7" s="19">
        <f t="shared" si="3"/>
        <v>390</v>
      </c>
      <c r="L7" s="20"/>
      <c r="M7" s="20"/>
      <c r="N7" s="20"/>
      <c r="O7" s="21"/>
      <c r="Q7" s="22">
        <f t="shared" si="5"/>
        <v>510</v>
      </c>
      <c r="R7" s="22">
        <f t="shared" si="6"/>
        <v>0</v>
      </c>
      <c r="S7" s="22">
        <f t="shared" si="7"/>
        <v>390</v>
      </c>
      <c r="T7" s="22">
        <f>IF(OR('Senior Men''s Epée'!$A$3=1,L7&gt;0),ABS(L7),0)</f>
        <v>0</v>
      </c>
      <c r="U7" s="22">
        <f>IF(OR('Senior Men''s Epée'!$A$3=1,M7&gt;0),ABS(M7),0)</f>
        <v>0</v>
      </c>
      <c r="V7" s="22">
        <f>IF(OR('Senior Men''s Epée'!$A$3=1,N7&gt;0),ABS(N7),0)</f>
        <v>0</v>
      </c>
      <c r="W7" s="22">
        <f>IF(OR('Senior Men''s Epée'!$A$3=1,O7&gt;0),ABS(O7),0)</f>
        <v>0</v>
      </c>
    </row>
    <row r="8" spans="1:23" ht="12.75">
      <c r="A8" s="13" t="str">
        <f t="shared" si="0"/>
        <v>5</v>
      </c>
      <c r="B8" s="23" t="s">
        <v>55</v>
      </c>
      <c r="C8" s="68" t="s">
        <v>5</v>
      </c>
      <c r="D8" s="16">
        <f t="shared" si="1"/>
        <v>803</v>
      </c>
      <c r="E8" s="17"/>
      <c r="F8" s="18">
        <v>15</v>
      </c>
      <c r="G8" s="19">
        <f t="shared" si="4"/>
        <v>495</v>
      </c>
      <c r="H8" s="18">
        <v>26.5</v>
      </c>
      <c r="I8" s="19">
        <f t="shared" si="2"/>
        <v>307.5</v>
      </c>
      <c r="J8" s="18" t="s">
        <v>4</v>
      </c>
      <c r="K8" s="19">
        <f t="shared" si="3"/>
        <v>0</v>
      </c>
      <c r="L8" s="20"/>
      <c r="M8" s="20"/>
      <c r="N8" s="20"/>
      <c r="O8" s="21"/>
      <c r="Q8" s="22">
        <f t="shared" si="5"/>
        <v>495</v>
      </c>
      <c r="R8" s="22">
        <f t="shared" si="6"/>
        <v>307.5</v>
      </c>
      <c r="S8" s="22">
        <f t="shared" si="7"/>
        <v>0</v>
      </c>
      <c r="T8" s="22">
        <f>IF(OR('Senior Men''s Epée'!$A$3=1,L8&gt;0),ABS(L8),0)</f>
        <v>0</v>
      </c>
      <c r="U8" s="22">
        <f>IF(OR('Senior Men''s Epée'!$A$3=1,M8&gt;0),ABS(M8),0)</f>
        <v>0</v>
      </c>
      <c r="V8" s="22">
        <f>IF(OR('Senior Men''s Epée'!$A$3=1,N8&gt;0),ABS(N8),0)</f>
        <v>0</v>
      </c>
      <c r="W8" s="22">
        <f>IF(OR('Senior Men''s Epée'!$A$3=1,O8&gt;0),ABS(O8),0)</f>
        <v>0</v>
      </c>
    </row>
    <row r="9" spans="1:23" ht="12.75">
      <c r="A9" s="13" t="str">
        <f t="shared" si="0"/>
        <v>6</v>
      </c>
      <c r="B9" s="23" t="s">
        <v>29</v>
      </c>
      <c r="C9" s="68" t="s">
        <v>5</v>
      </c>
      <c r="D9" s="16">
        <f t="shared" si="1"/>
        <v>590</v>
      </c>
      <c r="E9" s="17"/>
      <c r="F9" s="18" t="s">
        <v>4</v>
      </c>
      <c r="G9" s="19">
        <f t="shared" si="4"/>
        <v>0</v>
      </c>
      <c r="H9" s="18">
        <v>31</v>
      </c>
      <c r="I9" s="19">
        <f t="shared" si="2"/>
        <v>285</v>
      </c>
      <c r="J9" s="18">
        <v>27</v>
      </c>
      <c r="K9" s="19">
        <f t="shared" si="3"/>
        <v>305</v>
      </c>
      <c r="L9" s="20"/>
      <c r="M9" s="20"/>
      <c r="N9" s="20"/>
      <c r="O9" s="21"/>
      <c r="Q9" s="22">
        <f>G9</f>
        <v>0</v>
      </c>
      <c r="R9" s="22">
        <f>I9</f>
        <v>285</v>
      </c>
      <c r="S9" s="22">
        <f>K9</f>
        <v>305</v>
      </c>
      <c r="T9" s="22">
        <f>IF(OR('Senior Men''s Epée'!$A$3=1,L9&gt;0),ABS(L9),0)</f>
        <v>0</v>
      </c>
      <c r="U9" s="22">
        <f>IF(OR('Senior Men''s Epée'!$A$3=1,M9&gt;0),ABS(M9),0)</f>
        <v>0</v>
      </c>
      <c r="V9" s="22">
        <f>IF(OR('Senior Men''s Epée'!$A$3=1,N9&gt;0),ABS(N9),0)</f>
        <v>0</v>
      </c>
      <c r="W9" s="22">
        <f>IF(OR('Senior Men''s Epée'!$A$3=1,O9&gt;0),ABS(O9),0)</f>
        <v>0</v>
      </c>
    </row>
    <row r="10" spans="1:23" ht="12.75">
      <c r="A10" s="13" t="str">
        <f t="shared" si="0"/>
        <v>7</v>
      </c>
      <c r="B10" s="14" t="s">
        <v>66</v>
      </c>
      <c r="C10" s="68" t="s">
        <v>5</v>
      </c>
      <c r="D10" s="16">
        <f t="shared" si="1"/>
        <v>475</v>
      </c>
      <c r="E10" s="17"/>
      <c r="F10" s="18" t="s">
        <v>4</v>
      </c>
      <c r="G10" s="19">
        <f t="shared" si="4"/>
        <v>0</v>
      </c>
      <c r="H10" s="18">
        <v>38</v>
      </c>
      <c r="I10" s="19">
        <f t="shared" si="2"/>
        <v>250</v>
      </c>
      <c r="J10" s="18">
        <v>43</v>
      </c>
      <c r="K10" s="19">
        <f t="shared" si="3"/>
        <v>225</v>
      </c>
      <c r="L10" s="20"/>
      <c r="M10" s="20"/>
      <c r="N10" s="20"/>
      <c r="O10" s="21"/>
      <c r="Q10" s="22">
        <f>G10</f>
        <v>0</v>
      </c>
      <c r="R10" s="22">
        <f>I10</f>
        <v>250</v>
      </c>
      <c r="S10" s="22">
        <f>K10</f>
        <v>225</v>
      </c>
      <c r="T10" s="22">
        <f>IF(OR('Senior Men''s Epée'!$A$3=1,L10&gt;0),ABS(L10),0)</f>
        <v>0</v>
      </c>
      <c r="U10" s="22">
        <f>IF(OR('Senior Men''s Epée'!$A$3=1,M10&gt;0),ABS(M10),0)</f>
        <v>0</v>
      </c>
      <c r="V10" s="22">
        <f>IF(OR('Senior Men''s Epée'!$A$3=1,N10&gt;0),ABS(N10),0)</f>
        <v>0</v>
      </c>
      <c r="W10" s="22">
        <f>IF(OR('Senior Men''s Epée'!$A$3=1,O10&gt;0),ABS(O10),0)</f>
        <v>0</v>
      </c>
    </row>
    <row r="11" spans="1:23" ht="12.75">
      <c r="A11" s="13" t="str">
        <f>IF(D11=0,"",IF(D11=D10,A10,ROW()-3&amp;IF(D11=D13,"T","")))</f>
        <v>8</v>
      </c>
      <c r="B11" s="23" t="s">
        <v>109</v>
      </c>
      <c r="D11" s="16">
        <f>ROUND(E11+LARGE($Q11:$W11,1)+LARGE($Q11:$W11,2)+LARGE($Q11:$W11,3),0)</f>
        <v>300</v>
      </c>
      <c r="E11" s="17"/>
      <c r="F11" s="18" t="s">
        <v>4</v>
      </c>
      <c r="G11" s="19">
        <f t="shared" si="4"/>
        <v>0</v>
      </c>
      <c r="H11" s="18" t="s">
        <v>4</v>
      </c>
      <c r="I11" s="19">
        <f t="shared" si="2"/>
        <v>0</v>
      </c>
      <c r="J11" s="18">
        <v>28</v>
      </c>
      <c r="K11" s="19">
        <f t="shared" si="3"/>
        <v>300</v>
      </c>
      <c r="L11" s="20"/>
      <c r="M11" s="20"/>
      <c r="N11" s="20"/>
      <c r="O11" s="21"/>
      <c r="Q11" s="22">
        <f t="shared" si="5"/>
        <v>0</v>
      </c>
      <c r="R11" s="22">
        <f t="shared" si="6"/>
        <v>0</v>
      </c>
      <c r="S11" s="22">
        <f t="shared" si="7"/>
        <v>300</v>
      </c>
      <c r="T11" s="22">
        <f>IF(OR('Senior Men''s Epée'!$A$3=1,L11&gt;0),ABS(L11),0)</f>
        <v>0</v>
      </c>
      <c r="U11" s="22">
        <f>IF(OR('Senior Men''s Epée'!$A$3=1,M11&gt;0),ABS(M11),0)</f>
        <v>0</v>
      </c>
      <c r="V11" s="22">
        <f>IF(OR('Senior Men''s Epée'!$A$3=1,N11&gt;0),ABS(N11),0)</f>
        <v>0</v>
      </c>
      <c r="W11" s="22">
        <f>IF(OR('Senior Men''s Epée'!$A$3=1,O11&gt;0),ABS(O11),0)</f>
        <v>0</v>
      </c>
    </row>
    <row r="12" spans="1:23" ht="12.75">
      <c r="A12" s="13" t="str">
        <f t="shared" si="0"/>
        <v>9</v>
      </c>
      <c r="B12" s="14" t="s">
        <v>147</v>
      </c>
      <c r="C12" s="68" t="s">
        <v>5</v>
      </c>
      <c r="D12" s="16">
        <f>ROUND(E12+LARGE($Q12:$W12,1)+LARGE($Q12:$W12,2)+LARGE($Q12:$W12,3),0)</f>
        <v>295</v>
      </c>
      <c r="E12" s="17"/>
      <c r="F12" s="18" t="s">
        <v>4</v>
      </c>
      <c r="G12" s="19">
        <f t="shared" si="4"/>
        <v>0</v>
      </c>
      <c r="H12" s="18" t="s">
        <v>4</v>
      </c>
      <c r="I12" s="19">
        <f t="shared" si="2"/>
        <v>0</v>
      </c>
      <c r="J12" s="18">
        <v>29</v>
      </c>
      <c r="K12" s="19">
        <f t="shared" si="3"/>
        <v>295</v>
      </c>
      <c r="L12" s="20"/>
      <c r="M12" s="20"/>
      <c r="N12" s="20"/>
      <c r="O12" s="21"/>
      <c r="Q12" s="22">
        <f t="shared" si="5"/>
        <v>0</v>
      </c>
      <c r="R12" s="22">
        <f t="shared" si="6"/>
        <v>0</v>
      </c>
      <c r="S12" s="22">
        <f t="shared" si="7"/>
        <v>295</v>
      </c>
      <c r="T12" s="22">
        <f>IF(OR('Senior Men''s Epée'!$A$3=1,L12&gt;0),ABS(L12),0)</f>
        <v>0</v>
      </c>
      <c r="U12" s="22">
        <f>IF(OR('Senior Men''s Epée'!$A$3=1,M12&gt;0),ABS(M12),0)</f>
        <v>0</v>
      </c>
      <c r="V12" s="22">
        <f>IF(OR('Senior Men''s Epée'!$A$3=1,N12&gt;0),ABS(N12),0)</f>
        <v>0</v>
      </c>
      <c r="W12" s="22">
        <f>IF(OR('Senior Men''s Epée'!$A$3=1,O12&gt;0),ABS(O12),0)</f>
        <v>0</v>
      </c>
    </row>
    <row r="13" spans="1:23" ht="12.75">
      <c r="A13" s="13" t="str">
        <f t="shared" si="0"/>
        <v>10</v>
      </c>
      <c r="B13" s="23" t="s">
        <v>75</v>
      </c>
      <c r="C13" s="68" t="s">
        <v>74</v>
      </c>
      <c r="D13" s="16">
        <f t="shared" si="1"/>
        <v>290</v>
      </c>
      <c r="E13" s="17"/>
      <c r="F13" s="18">
        <v>30</v>
      </c>
      <c r="G13" s="19">
        <f t="shared" si="4"/>
        <v>290</v>
      </c>
      <c r="H13" s="18" t="s">
        <v>4</v>
      </c>
      <c r="I13" s="19">
        <f t="shared" si="2"/>
        <v>0</v>
      </c>
      <c r="J13" s="18" t="s">
        <v>4</v>
      </c>
      <c r="K13" s="19">
        <f t="shared" si="3"/>
        <v>0</v>
      </c>
      <c r="L13" s="20"/>
      <c r="M13" s="20"/>
      <c r="N13" s="20"/>
      <c r="O13" s="21"/>
      <c r="Q13" s="22">
        <f>G13</f>
        <v>290</v>
      </c>
      <c r="R13" s="22">
        <f>I13</f>
        <v>0</v>
      </c>
      <c r="S13" s="22">
        <f>K13</f>
        <v>0</v>
      </c>
      <c r="T13" s="22">
        <f>IF(OR('Senior Men''s Epée'!$A$3=1,L13&gt;0),ABS(L13),0)</f>
        <v>0</v>
      </c>
      <c r="U13" s="22">
        <f>IF(OR('Senior Men''s Epée'!$A$3=1,M13&gt;0),ABS(M13),0)</f>
        <v>0</v>
      </c>
      <c r="V13" s="22">
        <f>IF(OR('Senior Men''s Epée'!$A$3=1,N13&gt;0),ABS(N13),0)</f>
        <v>0</v>
      </c>
      <c r="W13" s="22">
        <f>IF(OR('Senior Men''s Epée'!$A$3=1,O13&gt;0),ABS(O13),0)</f>
        <v>0</v>
      </c>
    </row>
    <row r="14" spans="1:23" ht="12.75">
      <c r="A14" s="13" t="str">
        <f>IF(D14=0,"",IF(D14=D13,A13,ROW()-3&amp;IF(D14=D16,"T","")))</f>
        <v>11</v>
      </c>
      <c r="B14" s="23" t="s">
        <v>30</v>
      </c>
      <c r="C14" s="68" t="s">
        <v>5</v>
      </c>
      <c r="D14" s="16">
        <f>ROUND(E14+LARGE($Q14:$W14,1)+LARGE($Q14:$W14,2)+LARGE($Q14:$W14,3),0)</f>
        <v>265</v>
      </c>
      <c r="E14" s="17"/>
      <c r="F14" s="18" t="s">
        <v>4</v>
      </c>
      <c r="G14" s="19">
        <f t="shared" si="4"/>
        <v>0</v>
      </c>
      <c r="H14" s="18">
        <v>35</v>
      </c>
      <c r="I14" s="19">
        <f t="shared" si="2"/>
        <v>265</v>
      </c>
      <c r="J14" s="18" t="s">
        <v>4</v>
      </c>
      <c r="K14" s="19">
        <f t="shared" si="3"/>
        <v>0</v>
      </c>
      <c r="L14" s="20"/>
      <c r="M14" s="20"/>
      <c r="N14" s="20"/>
      <c r="O14" s="21"/>
      <c r="Q14" s="22">
        <f>G14</f>
        <v>0</v>
      </c>
      <c r="R14" s="22">
        <f>I14</f>
        <v>265</v>
      </c>
      <c r="S14" s="22">
        <f>K14</f>
        <v>0</v>
      </c>
      <c r="T14" s="22">
        <f>IF(OR('Senior Men''s Epée'!$A$3=1,L14&gt;0),ABS(L14),0)</f>
        <v>0</v>
      </c>
      <c r="U14" s="22">
        <f>IF(OR('Senior Men''s Epée'!$A$3=1,M14&gt;0),ABS(M14),0)</f>
        <v>0</v>
      </c>
      <c r="V14" s="22">
        <f>IF(OR('Senior Men''s Epée'!$A$3=1,N14&gt;0),ABS(N14),0)</f>
        <v>0</v>
      </c>
      <c r="W14" s="22">
        <f>IF(OR('Senior Men''s Epée'!$A$3=1,O14&gt;0),ABS(O14),0)</f>
        <v>0</v>
      </c>
    </row>
    <row r="15" spans="1:23" ht="12.75">
      <c r="A15" s="13" t="str">
        <f>IF(D15=0,"",IF(D15=D13,A13,ROW()-3&amp;IF(D15=D16,"T","")))</f>
        <v>12</v>
      </c>
      <c r="B15" s="23" t="s">
        <v>85</v>
      </c>
      <c r="C15" s="68" t="s">
        <v>5</v>
      </c>
      <c r="D15" s="16">
        <f t="shared" si="1"/>
        <v>220</v>
      </c>
      <c r="E15" s="17"/>
      <c r="F15" s="18">
        <v>44</v>
      </c>
      <c r="G15" s="19">
        <f t="shared" si="4"/>
        <v>220</v>
      </c>
      <c r="H15" s="18" t="s">
        <v>4</v>
      </c>
      <c r="I15" s="19">
        <f t="shared" si="2"/>
        <v>0</v>
      </c>
      <c r="J15" s="18" t="s">
        <v>4</v>
      </c>
      <c r="K15" s="19">
        <f t="shared" si="3"/>
        <v>0</v>
      </c>
      <c r="L15" s="20"/>
      <c r="M15" s="20"/>
      <c r="N15" s="20"/>
      <c r="O15" s="21"/>
      <c r="Q15" s="22">
        <f t="shared" si="5"/>
        <v>220</v>
      </c>
      <c r="R15" s="22">
        <f t="shared" si="6"/>
        <v>0</v>
      </c>
      <c r="S15" s="22">
        <f t="shared" si="7"/>
        <v>0</v>
      </c>
      <c r="T15" s="22">
        <f>IF(OR('Senior Men''s Epée'!$A$3=1,L15&gt;0),ABS(L15),0)</f>
        <v>0</v>
      </c>
      <c r="U15" s="22">
        <f>IF(OR('Senior Men''s Epée'!$A$3=1,M15&gt;0),ABS(M15),0)</f>
        <v>0</v>
      </c>
      <c r="V15" s="22">
        <f>IF(OR('Senior Men''s Epée'!$A$3=1,N15&gt;0),ABS(N15),0)</f>
        <v>0</v>
      </c>
      <c r="W15" s="22">
        <f>IF(OR('Senior Men''s Epée'!$A$3=1,O15&gt;0),ABS(O15),0)</f>
        <v>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4.710937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26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5" s="7" customFormat="1" ht="11.25" customHeight="1" hidden="1">
      <c r="A3" s="1"/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3"/>
      <c r="O3" s="12"/>
    </row>
    <row r="4" spans="1:23" ht="12.75">
      <c r="A4" s="13" t="str">
        <f aca="true" t="shared" si="0" ref="A4:A19">IF(D4=0,"",IF(D4=D3,A3,ROW()-3&amp;IF(D4=D5,"T","")))</f>
        <v>1</v>
      </c>
      <c r="B4" s="14" t="s">
        <v>18</v>
      </c>
      <c r="C4" s="68" t="s">
        <v>5</v>
      </c>
      <c r="D4" s="16">
        <f aca="true" t="shared" si="1" ref="D4:D19">ROUND(E4+LARGE($Q4:$W4,1)+LARGE($Q4:$W4,2)+LARGE($Q4:$W4,3),0)</f>
        <v>1300</v>
      </c>
      <c r="E4" s="17"/>
      <c r="F4" s="18">
        <v>10</v>
      </c>
      <c r="G4" s="19">
        <f aca="true" t="shared" si="2" ref="G4:G19">IF(OR(F4&gt;=49,ISNUMBER(F4)=FALSE),0,VLOOKUP(F4,PointTable,G$3,TRUE))</f>
        <v>605</v>
      </c>
      <c r="H4" s="18">
        <v>8</v>
      </c>
      <c r="I4" s="19">
        <f aca="true" t="shared" si="3" ref="I4:I19">IF(OR(H4&gt;=49,ISNUMBER(H4)=FALSE),0,VLOOKUP(H4,PointTable,I$3,TRUE))</f>
        <v>695</v>
      </c>
      <c r="J4" s="18" t="s">
        <v>4</v>
      </c>
      <c r="K4" s="19">
        <f aca="true" t="shared" si="4" ref="K4:K19">IF(OR(J4&gt;=49,ISNUMBER(J4)=FALSE),0,VLOOKUP(J4,PointTable,K$3,TRUE))</f>
        <v>0</v>
      </c>
      <c r="L4" s="20"/>
      <c r="M4" s="20"/>
      <c r="N4" s="20"/>
      <c r="O4" s="21"/>
      <c r="Q4" s="22">
        <f>G4</f>
        <v>605</v>
      </c>
      <c r="R4" s="22">
        <f>I4</f>
        <v>695</v>
      </c>
      <c r="S4" s="22">
        <f>K4</f>
        <v>0</v>
      </c>
      <c r="T4" s="22">
        <f>IF(OR('Senior Men''s Epée'!$A$3=1,L4&gt;0),ABS(L4),0)</f>
        <v>0</v>
      </c>
      <c r="U4" s="22">
        <f>IF(OR('Senior Men''s Epée'!$A$3=1,M4&gt;0),ABS(M4),0)</f>
        <v>0</v>
      </c>
      <c r="V4" s="22">
        <f>IF(OR('Senior Men''s Epée'!$A$3=1,N4&gt;0),ABS(N4),0)</f>
        <v>0</v>
      </c>
      <c r="W4" s="22">
        <f>IF(OR('Senior Men''s Epée'!$A$3=1,O4&gt;0),ABS(O4),0)</f>
        <v>0</v>
      </c>
    </row>
    <row r="5" spans="1:23" ht="12.75">
      <c r="A5" s="13" t="str">
        <f t="shared" si="0"/>
        <v>2</v>
      </c>
      <c r="B5" s="14" t="s">
        <v>19</v>
      </c>
      <c r="C5" s="68" t="s">
        <v>5</v>
      </c>
      <c r="D5" s="16">
        <f t="shared" si="1"/>
        <v>1295</v>
      </c>
      <c r="E5" s="17"/>
      <c r="F5" s="18">
        <v>14</v>
      </c>
      <c r="G5" s="19">
        <f t="shared" si="2"/>
        <v>510</v>
      </c>
      <c r="H5" s="18">
        <v>24</v>
      </c>
      <c r="I5" s="19">
        <f t="shared" si="3"/>
        <v>380</v>
      </c>
      <c r="J5" s="18">
        <v>19</v>
      </c>
      <c r="K5" s="19">
        <f t="shared" si="4"/>
        <v>405</v>
      </c>
      <c r="L5" s="20"/>
      <c r="M5" s="20"/>
      <c r="N5" s="20"/>
      <c r="O5" s="21"/>
      <c r="Q5" s="22">
        <f aca="true" t="shared" si="5" ref="Q5:Q19">G5</f>
        <v>510</v>
      </c>
      <c r="R5" s="22">
        <f aca="true" t="shared" si="6" ref="R5:R19">I5</f>
        <v>380</v>
      </c>
      <c r="S5" s="22">
        <f aca="true" t="shared" si="7" ref="S5:S19">K5</f>
        <v>405</v>
      </c>
      <c r="T5" s="22">
        <f>IF(OR('Senior Men''s Epée'!$A$3=1,L5&gt;0),ABS(L5),0)</f>
        <v>0</v>
      </c>
      <c r="U5" s="22">
        <f>IF(OR('Senior Men''s Epée'!$A$3=1,M5&gt;0),ABS(M5),0)</f>
        <v>0</v>
      </c>
      <c r="V5" s="22">
        <f>IF(OR('Senior Men''s Epée'!$A$3=1,N5&gt;0),ABS(N5),0)</f>
        <v>0</v>
      </c>
      <c r="W5" s="22">
        <f>IF(OR('Senior Men''s Epée'!$A$3=1,O5&gt;0),ABS(O5),0)</f>
        <v>0</v>
      </c>
    </row>
    <row r="6" spans="1:23" ht="12.75">
      <c r="A6" s="13" t="str">
        <f t="shared" si="0"/>
        <v>3</v>
      </c>
      <c r="B6" s="14" t="s">
        <v>42</v>
      </c>
      <c r="C6" s="68" t="s">
        <v>5</v>
      </c>
      <c r="D6" s="16">
        <f t="shared" si="1"/>
        <v>1255</v>
      </c>
      <c r="E6" s="17"/>
      <c r="F6" s="18">
        <v>3</v>
      </c>
      <c r="G6" s="19">
        <f>IF(OR(F6&gt;=49,ISNUMBER(F6)=FALSE),0,VLOOKUP(F6,PointTable,G$3,TRUE))</f>
        <v>840</v>
      </c>
      <c r="H6" s="18">
        <v>17</v>
      </c>
      <c r="I6" s="19">
        <f t="shared" si="3"/>
        <v>415</v>
      </c>
      <c r="J6" s="18" t="s">
        <v>4</v>
      </c>
      <c r="K6" s="19">
        <f t="shared" si="4"/>
        <v>0</v>
      </c>
      <c r="L6" s="20"/>
      <c r="M6" s="20"/>
      <c r="N6" s="20"/>
      <c r="O6" s="21"/>
      <c r="Q6" s="22">
        <f t="shared" si="5"/>
        <v>840</v>
      </c>
      <c r="R6" s="22">
        <f t="shared" si="6"/>
        <v>415</v>
      </c>
      <c r="S6" s="22">
        <f t="shared" si="7"/>
        <v>0</v>
      </c>
      <c r="T6" s="22">
        <f>IF(OR('Senior Men''s Epée'!$A$3=1,L6&gt;0),ABS(L6),0)</f>
        <v>0</v>
      </c>
      <c r="U6" s="22">
        <f>IF(OR('Senior Men''s Epée'!$A$3=1,M6&gt;0),ABS(M6),0)</f>
        <v>0</v>
      </c>
      <c r="V6" s="22">
        <f>IF(OR('Senior Men''s Epée'!$A$3=1,N6&gt;0),ABS(N6),0)</f>
        <v>0</v>
      </c>
      <c r="W6" s="22">
        <f>IF(OR('Senior Men''s Epée'!$A$3=1,O6&gt;0),ABS(O6),0)</f>
        <v>0</v>
      </c>
    </row>
    <row r="7" spans="1:23" ht="12.75">
      <c r="A7" s="13" t="str">
        <f t="shared" si="0"/>
        <v>4</v>
      </c>
      <c r="B7" s="14" t="s">
        <v>31</v>
      </c>
      <c r="C7" s="68" t="s">
        <v>5</v>
      </c>
      <c r="D7" s="16">
        <f t="shared" si="1"/>
        <v>1165</v>
      </c>
      <c r="E7" s="17"/>
      <c r="F7" s="18">
        <v>15</v>
      </c>
      <c r="G7" s="19">
        <f t="shared" si="2"/>
        <v>495</v>
      </c>
      <c r="H7" s="18">
        <v>34</v>
      </c>
      <c r="I7" s="19">
        <f t="shared" si="3"/>
        <v>270</v>
      </c>
      <c r="J7" s="18">
        <v>20</v>
      </c>
      <c r="K7" s="19">
        <f t="shared" si="4"/>
        <v>400</v>
      </c>
      <c r="L7" s="20"/>
      <c r="M7" s="20"/>
      <c r="N7" s="20"/>
      <c r="O7" s="21"/>
      <c r="Q7" s="22">
        <f t="shared" si="5"/>
        <v>495</v>
      </c>
      <c r="R7" s="22">
        <f t="shared" si="6"/>
        <v>270</v>
      </c>
      <c r="S7" s="22">
        <f t="shared" si="7"/>
        <v>400</v>
      </c>
      <c r="T7" s="22">
        <f>IF(OR('Senior Men''s Epée'!$A$3=1,L7&gt;0),ABS(L7),0)</f>
        <v>0</v>
      </c>
      <c r="U7" s="22">
        <f>IF(OR('Senior Men''s Epée'!$A$3=1,M7&gt;0),ABS(M7),0)</f>
        <v>0</v>
      </c>
      <c r="V7" s="22">
        <f>IF(OR('Senior Men''s Epée'!$A$3=1,N7&gt;0),ABS(N7),0)</f>
        <v>0</v>
      </c>
      <c r="W7" s="22">
        <f>IF(OR('Senior Men''s Epée'!$A$3=1,O7&gt;0),ABS(O7),0)</f>
        <v>0</v>
      </c>
    </row>
    <row r="8" spans="1:23" ht="12.75">
      <c r="A8" s="13" t="str">
        <f t="shared" si="0"/>
        <v>5</v>
      </c>
      <c r="B8" s="14" t="s">
        <v>94</v>
      </c>
      <c r="C8" s="68" t="s">
        <v>24</v>
      </c>
      <c r="D8" s="16">
        <f t="shared" si="1"/>
        <v>1000</v>
      </c>
      <c r="E8" s="17"/>
      <c r="F8" s="18" t="s">
        <v>4</v>
      </c>
      <c r="G8" s="19">
        <f t="shared" si="2"/>
        <v>0</v>
      </c>
      <c r="H8" s="18">
        <v>1</v>
      </c>
      <c r="I8" s="19">
        <f t="shared" si="3"/>
        <v>1000</v>
      </c>
      <c r="J8" s="18" t="s">
        <v>4</v>
      </c>
      <c r="K8" s="19">
        <f t="shared" si="4"/>
        <v>0</v>
      </c>
      <c r="L8" s="20"/>
      <c r="M8" s="20"/>
      <c r="N8" s="20"/>
      <c r="O8" s="21"/>
      <c r="Q8" s="22">
        <f t="shared" si="5"/>
        <v>0</v>
      </c>
      <c r="R8" s="22">
        <f t="shared" si="6"/>
        <v>1000</v>
      </c>
      <c r="S8" s="22">
        <f t="shared" si="7"/>
        <v>0</v>
      </c>
      <c r="T8" s="22">
        <f>IF(OR('Senior Men''s Epée'!$A$3=1,L8&gt;0),ABS(L8),0)</f>
        <v>0</v>
      </c>
      <c r="U8" s="22">
        <f>IF(OR('Senior Men''s Epée'!$A$3=1,M8&gt;0),ABS(M8),0)</f>
        <v>0</v>
      </c>
      <c r="V8" s="22">
        <f>IF(OR('Senior Men''s Epée'!$A$3=1,N8&gt;0),ABS(N8),0)</f>
        <v>0</v>
      </c>
      <c r="W8" s="22">
        <f>IF(OR('Senior Men''s Epée'!$A$3=1,O8&gt;0),ABS(O8),0)</f>
        <v>0</v>
      </c>
    </row>
    <row r="9" spans="1:23" ht="12.75">
      <c r="A9" s="13" t="str">
        <f t="shared" si="0"/>
        <v>6</v>
      </c>
      <c r="B9" s="14" t="s">
        <v>52</v>
      </c>
      <c r="C9" s="68" t="s">
        <v>5</v>
      </c>
      <c r="D9" s="16">
        <f t="shared" si="1"/>
        <v>850</v>
      </c>
      <c r="E9" s="17"/>
      <c r="F9" s="18">
        <v>39</v>
      </c>
      <c r="G9" s="19">
        <f t="shared" si="2"/>
        <v>245</v>
      </c>
      <c r="H9" s="18" t="s">
        <v>4</v>
      </c>
      <c r="I9" s="19">
        <f t="shared" si="3"/>
        <v>0</v>
      </c>
      <c r="J9" s="18">
        <v>10</v>
      </c>
      <c r="K9" s="19">
        <f t="shared" si="4"/>
        <v>605</v>
      </c>
      <c r="L9" s="20"/>
      <c r="M9" s="20"/>
      <c r="N9" s="20"/>
      <c r="O9" s="21"/>
      <c r="Q9" s="22">
        <f>G9</f>
        <v>245</v>
      </c>
      <c r="R9" s="22">
        <f>I9</f>
        <v>0</v>
      </c>
      <c r="S9" s="22">
        <f>K9</f>
        <v>605</v>
      </c>
      <c r="T9" s="22">
        <f>IF(OR('Senior Men''s Epée'!$A$3=1,L9&gt;0),ABS(L9),0)</f>
        <v>0</v>
      </c>
      <c r="U9" s="22">
        <f>IF(OR('Senior Men''s Epée'!$A$3=1,M9&gt;0),ABS(M9),0)</f>
        <v>0</v>
      </c>
      <c r="V9" s="22">
        <f>IF(OR('Senior Men''s Epée'!$A$3=1,N9&gt;0),ABS(N9),0)</f>
        <v>0</v>
      </c>
      <c r="W9" s="22">
        <f>IF(OR('Senior Men''s Epée'!$A$3=1,O9&gt;0),ABS(O9),0)</f>
        <v>0</v>
      </c>
    </row>
    <row r="10" spans="1:23" ht="12.75">
      <c r="A10" s="13" t="str">
        <f t="shared" si="0"/>
        <v>7</v>
      </c>
      <c r="B10" s="14" t="s">
        <v>17</v>
      </c>
      <c r="C10" s="68" t="s">
        <v>5</v>
      </c>
      <c r="D10" s="16">
        <f t="shared" si="1"/>
        <v>840</v>
      </c>
      <c r="E10" s="17"/>
      <c r="F10" s="18" t="s">
        <v>4</v>
      </c>
      <c r="G10" s="19">
        <f t="shared" si="2"/>
        <v>0</v>
      </c>
      <c r="H10" s="18">
        <v>3</v>
      </c>
      <c r="I10" s="19">
        <f t="shared" si="3"/>
        <v>840</v>
      </c>
      <c r="J10" s="18" t="s">
        <v>4</v>
      </c>
      <c r="K10" s="19">
        <f t="shared" si="4"/>
        <v>0</v>
      </c>
      <c r="L10" s="20"/>
      <c r="M10" s="20"/>
      <c r="N10" s="20"/>
      <c r="O10" s="21"/>
      <c r="Q10" s="22">
        <f>G10</f>
        <v>0</v>
      </c>
      <c r="R10" s="22">
        <f>I10</f>
        <v>840</v>
      </c>
      <c r="S10" s="22">
        <f>K10</f>
        <v>0</v>
      </c>
      <c r="T10" s="22">
        <f>IF(OR('Senior Men''s Epée'!$A$3=1,L10&gt;0),ABS(L10),0)</f>
        <v>0</v>
      </c>
      <c r="U10" s="22">
        <f>IF(OR('Senior Men''s Epée'!$A$3=1,M10&gt;0),ABS(M10),0)</f>
        <v>0</v>
      </c>
      <c r="V10" s="22">
        <f>IF(OR('Senior Men''s Epée'!$A$3=1,N10&gt;0),ABS(N10),0)</f>
        <v>0</v>
      </c>
      <c r="W10" s="22">
        <f>IF(OR('Senior Men''s Epée'!$A$3=1,O10&gt;0),ABS(O10),0)</f>
        <v>0</v>
      </c>
    </row>
    <row r="11" spans="1:23" ht="12.75">
      <c r="A11" s="13" t="str">
        <f t="shared" si="0"/>
        <v>8</v>
      </c>
      <c r="B11" s="14" t="s">
        <v>95</v>
      </c>
      <c r="C11" s="68" t="s">
        <v>5</v>
      </c>
      <c r="D11" s="16">
        <f t="shared" si="1"/>
        <v>815</v>
      </c>
      <c r="E11" s="17"/>
      <c r="F11" s="18" t="s">
        <v>4</v>
      </c>
      <c r="G11" s="19">
        <f t="shared" si="2"/>
        <v>0</v>
      </c>
      <c r="H11" s="18">
        <v>40</v>
      </c>
      <c r="I11" s="19">
        <f t="shared" si="3"/>
        <v>240</v>
      </c>
      <c r="J11" s="18">
        <v>12</v>
      </c>
      <c r="K11" s="19">
        <f t="shared" si="4"/>
        <v>575</v>
      </c>
      <c r="L11" s="20"/>
      <c r="M11" s="20"/>
      <c r="N11" s="20"/>
      <c r="O11" s="21"/>
      <c r="Q11" s="22">
        <f t="shared" si="5"/>
        <v>0</v>
      </c>
      <c r="R11" s="22">
        <f t="shared" si="6"/>
        <v>240</v>
      </c>
      <c r="S11" s="22">
        <f t="shared" si="7"/>
        <v>575</v>
      </c>
      <c r="T11" s="22">
        <f>IF(OR('Senior Men''s Epée'!$A$3=1,L11&gt;0),ABS(L11),0)</f>
        <v>0</v>
      </c>
      <c r="U11" s="22">
        <f>IF(OR('Senior Men''s Epée'!$A$3=1,M11&gt;0),ABS(M11),0)</f>
        <v>0</v>
      </c>
      <c r="V11" s="22">
        <f>IF(OR('Senior Men''s Epée'!$A$3=1,N11&gt;0),ABS(N11),0)</f>
        <v>0</v>
      </c>
      <c r="W11" s="22">
        <f>IF(OR('Senior Men''s Epée'!$A$3=1,O11&gt;0),ABS(O11),0)</f>
        <v>0</v>
      </c>
    </row>
    <row r="12" spans="1:23" ht="12.75">
      <c r="A12" s="13" t="str">
        <f t="shared" si="0"/>
        <v>9</v>
      </c>
      <c r="B12" s="14" t="s">
        <v>32</v>
      </c>
      <c r="C12" s="68" t="s">
        <v>5</v>
      </c>
      <c r="D12" s="16">
        <f t="shared" si="1"/>
        <v>625</v>
      </c>
      <c r="E12" s="17"/>
      <c r="F12" s="18">
        <v>20</v>
      </c>
      <c r="G12" s="19">
        <f t="shared" si="2"/>
        <v>400</v>
      </c>
      <c r="H12" s="18">
        <v>43</v>
      </c>
      <c r="I12" s="19">
        <f t="shared" si="3"/>
        <v>225</v>
      </c>
      <c r="J12" s="18" t="s">
        <v>4</v>
      </c>
      <c r="K12" s="19">
        <f t="shared" si="4"/>
        <v>0</v>
      </c>
      <c r="L12" s="20"/>
      <c r="M12" s="20"/>
      <c r="N12" s="20"/>
      <c r="O12" s="21"/>
      <c r="Q12" s="22">
        <f t="shared" si="5"/>
        <v>400</v>
      </c>
      <c r="R12" s="22">
        <f t="shared" si="6"/>
        <v>225</v>
      </c>
      <c r="S12" s="22">
        <f t="shared" si="7"/>
        <v>0</v>
      </c>
      <c r="T12" s="22">
        <f>IF(OR('Senior Men''s Epée'!$A$3=1,L12&gt;0),ABS(L12),0)</f>
        <v>0</v>
      </c>
      <c r="U12" s="22">
        <f>IF(OR('Senior Men''s Epée'!$A$3=1,M12&gt;0),ABS(M12),0)</f>
        <v>0</v>
      </c>
      <c r="V12" s="22">
        <f>IF(OR('Senior Men''s Epée'!$A$3=1,N12&gt;0),ABS(N12),0)</f>
        <v>0</v>
      </c>
      <c r="W12" s="22">
        <f>IF(OR('Senior Men''s Epée'!$A$3=1,O12&gt;0),ABS(O12),0)</f>
        <v>0</v>
      </c>
    </row>
    <row r="13" spans="1:23" ht="12.75">
      <c r="A13" s="13" t="str">
        <f t="shared" si="0"/>
        <v>10</v>
      </c>
      <c r="B13" s="14" t="s">
        <v>132</v>
      </c>
      <c r="C13" s="68" t="s">
        <v>41</v>
      </c>
      <c r="D13" s="16">
        <f t="shared" si="1"/>
        <v>575</v>
      </c>
      <c r="E13" s="17"/>
      <c r="F13" s="18" t="s">
        <v>4</v>
      </c>
      <c r="G13" s="19">
        <f t="shared" si="2"/>
        <v>0</v>
      </c>
      <c r="H13" s="18">
        <v>12</v>
      </c>
      <c r="I13" s="19">
        <f t="shared" si="3"/>
        <v>575</v>
      </c>
      <c r="J13" s="18" t="s">
        <v>4</v>
      </c>
      <c r="K13" s="19">
        <f t="shared" si="4"/>
        <v>0</v>
      </c>
      <c r="L13" s="20"/>
      <c r="M13" s="20"/>
      <c r="N13" s="20"/>
      <c r="O13" s="21"/>
      <c r="Q13" s="22">
        <f aca="true" t="shared" si="8" ref="Q13:Q18">G13</f>
        <v>0</v>
      </c>
      <c r="R13" s="22">
        <f aca="true" t="shared" si="9" ref="R13:R18">I13</f>
        <v>575</v>
      </c>
      <c r="S13" s="22">
        <f aca="true" t="shared" si="10" ref="S13:S18">K13</f>
        <v>0</v>
      </c>
      <c r="T13" s="22">
        <f>IF(OR('Senior Men''s Epée'!$A$3=1,L13&gt;0),ABS(L13),0)</f>
        <v>0</v>
      </c>
      <c r="U13" s="22">
        <f>IF(OR('Senior Men''s Epée'!$A$3=1,M13&gt;0),ABS(M13),0)</f>
        <v>0</v>
      </c>
      <c r="V13" s="22">
        <f>IF(OR('Senior Men''s Epée'!$A$3=1,N13&gt;0),ABS(N13),0)</f>
        <v>0</v>
      </c>
      <c r="W13" s="22">
        <f>IF(OR('Senior Men''s Epée'!$A$3=1,O13&gt;0),ABS(O13),0)</f>
        <v>0</v>
      </c>
    </row>
    <row r="14" spans="1:23" ht="12.75">
      <c r="A14" s="13" t="str">
        <f t="shared" si="0"/>
        <v>11</v>
      </c>
      <c r="B14" s="14" t="s">
        <v>65</v>
      </c>
      <c r="C14" s="68" t="s">
        <v>5</v>
      </c>
      <c r="D14" s="16">
        <f t="shared" si="1"/>
        <v>395</v>
      </c>
      <c r="E14" s="17"/>
      <c r="F14" s="18" t="s">
        <v>4</v>
      </c>
      <c r="G14" s="19">
        <f t="shared" si="2"/>
        <v>0</v>
      </c>
      <c r="H14" s="18">
        <v>21</v>
      </c>
      <c r="I14" s="19">
        <f t="shared" si="3"/>
        <v>395</v>
      </c>
      <c r="J14" s="18" t="s">
        <v>4</v>
      </c>
      <c r="K14" s="19">
        <f t="shared" si="4"/>
        <v>0</v>
      </c>
      <c r="L14" s="20"/>
      <c r="M14" s="20"/>
      <c r="N14" s="20"/>
      <c r="O14" s="21"/>
      <c r="Q14" s="22">
        <f t="shared" si="8"/>
        <v>0</v>
      </c>
      <c r="R14" s="22">
        <f t="shared" si="9"/>
        <v>395</v>
      </c>
      <c r="S14" s="22">
        <f t="shared" si="10"/>
        <v>0</v>
      </c>
      <c r="T14" s="22">
        <f>IF(OR('Senior Men''s Epée'!$A$3=1,L14&gt;0),ABS(L14),0)</f>
        <v>0</v>
      </c>
      <c r="U14" s="22">
        <f>IF(OR('Senior Men''s Epée'!$A$3=1,M14&gt;0),ABS(M14),0)</f>
        <v>0</v>
      </c>
      <c r="V14" s="22">
        <f>IF(OR('Senior Men''s Epée'!$A$3=1,N14&gt;0),ABS(N14),0)</f>
        <v>0</v>
      </c>
      <c r="W14" s="22">
        <f>IF(OR('Senior Men''s Epée'!$A$3=1,O14&gt;0),ABS(O14),0)</f>
        <v>0</v>
      </c>
    </row>
    <row r="15" spans="1:23" ht="12.75">
      <c r="A15" s="13" t="str">
        <f t="shared" si="0"/>
        <v>12</v>
      </c>
      <c r="B15" s="14" t="s">
        <v>130</v>
      </c>
      <c r="C15" s="68" t="s">
        <v>5</v>
      </c>
      <c r="D15" s="16">
        <f t="shared" si="1"/>
        <v>390</v>
      </c>
      <c r="E15" s="17"/>
      <c r="F15" s="18">
        <v>22</v>
      </c>
      <c r="G15" s="19">
        <f t="shared" si="2"/>
        <v>390</v>
      </c>
      <c r="H15" s="18" t="s">
        <v>4</v>
      </c>
      <c r="I15" s="19">
        <f t="shared" si="3"/>
        <v>0</v>
      </c>
      <c r="J15" s="18" t="s">
        <v>4</v>
      </c>
      <c r="K15" s="19">
        <f t="shared" si="4"/>
        <v>0</v>
      </c>
      <c r="L15" s="20"/>
      <c r="M15" s="20"/>
      <c r="N15" s="20"/>
      <c r="O15" s="21"/>
      <c r="Q15" s="22">
        <f t="shared" si="8"/>
        <v>390</v>
      </c>
      <c r="R15" s="22">
        <f t="shared" si="9"/>
        <v>0</v>
      </c>
      <c r="S15" s="22">
        <f t="shared" si="10"/>
        <v>0</v>
      </c>
      <c r="T15" s="22">
        <f>IF(OR('Senior Men''s Epée'!$A$3=1,L15&gt;0),ABS(L15),0)</f>
        <v>0</v>
      </c>
      <c r="U15" s="22">
        <f>IF(OR('Senior Men''s Epée'!$A$3=1,M15&gt;0),ABS(M15),0)</f>
        <v>0</v>
      </c>
      <c r="V15" s="22">
        <f>IF(OR('Senior Men''s Epée'!$A$3=1,N15&gt;0),ABS(N15),0)</f>
        <v>0</v>
      </c>
      <c r="W15" s="22">
        <f>IF(OR('Senior Men''s Epée'!$A$3=1,O15&gt;0),ABS(O15),0)</f>
        <v>0</v>
      </c>
    </row>
    <row r="16" spans="1:23" ht="12.75">
      <c r="A16" s="13" t="str">
        <f t="shared" si="0"/>
        <v>13</v>
      </c>
      <c r="B16" s="14" t="s">
        <v>77</v>
      </c>
      <c r="C16" s="68" t="s">
        <v>5</v>
      </c>
      <c r="D16" s="16">
        <f t="shared" si="1"/>
        <v>315</v>
      </c>
      <c r="E16" s="17"/>
      <c r="F16" s="18">
        <v>25</v>
      </c>
      <c r="G16" s="19">
        <f t="shared" si="2"/>
        <v>315</v>
      </c>
      <c r="H16" s="18" t="s">
        <v>4</v>
      </c>
      <c r="I16" s="19">
        <f t="shared" si="3"/>
        <v>0</v>
      </c>
      <c r="J16" s="18" t="s">
        <v>4</v>
      </c>
      <c r="K16" s="19">
        <f t="shared" si="4"/>
        <v>0</v>
      </c>
      <c r="L16" s="20"/>
      <c r="M16" s="20"/>
      <c r="N16" s="20"/>
      <c r="O16" s="21"/>
      <c r="Q16" s="22">
        <f t="shared" si="8"/>
        <v>315</v>
      </c>
      <c r="R16" s="22">
        <f t="shared" si="9"/>
        <v>0</v>
      </c>
      <c r="S16" s="22">
        <f t="shared" si="10"/>
        <v>0</v>
      </c>
      <c r="T16" s="22">
        <f>IF(OR('Senior Men''s Epée'!$A$3=1,L16&gt;0),ABS(L16),0)</f>
        <v>0</v>
      </c>
      <c r="U16" s="22">
        <f>IF(OR('Senior Men''s Epée'!$A$3=1,M16&gt;0),ABS(M16),0)</f>
        <v>0</v>
      </c>
      <c r="V16" s="22">
        <f>IF(OR('Senior Men''s Epée'!$A$3=1,N16&gt;0),ABS(N16),0)</f>
        <v>0</v>
      </c>
      <c r="W16" s="22">
        <f>IF(OR('Senior Men''s Epée'!$A$3=1,O16&gt;0),ABS(O16),0)</f>
        <v>0</v>
      </c>
    </row>
    <row r="17" spans="1:23" ht="12.75">
      <c r="A17" s="13" t="str">
        <f t="shared" si="0"/>
        <v>14</v>
      </c>
      <c r="B17" s="14" t="s">
        <v>46</v>
      </c>
      <c r="C17" s="68" t="s">
        <v>5</v>
      </c>
      <c r="D17" s="16">
        <f t="shared" si="1"/>
        <v>265</v>
      </c>
      <c r="E17" s="17"/>
      <c r="F17" s="18" t="s">
        <v>4</v>
      </c>
      <c r="G17" s="19">
        <f t="shared" si="2"/>
        <v>0</v>
      </c>
      <c r="H17" s="18">
        <v>35</v>
      </c>
      <c r="I17" s="19">
        <f t="shared" si="3"/>
        <v>265</v>
      </c>
      <c r="J17" s="18" t="s">
        <v>4</v>
      </c>
      <c r="K17" s="19">
        <f t="shared" si="4"/>
        <v>0</v>
      </c>
      <c r="L17" s="20"/>
      <c r="M17" s="20"/>
      <c r="N17" s="20"/>
      <c r="O17" s="21"/>
      <c r="Q17" s="22">
        <f t="shared" si="8"/>
        <v>0</v>
      </c>
      <c r="R17" s="22">
        <f t="shared" si="9"/>
        <v>265</v>
      </c>
      <c r="S17" s="22">
        <f t="shared" si="10"/>
        <v>0</v>
      </c>
      <c r="T17" s="22">
        <f>IF(OR('Senior Men''s Epée'!$A$3=1,L17&gt;0),ABS(L17),0)</f>
        <v>0</v>
      </c>
      <c r="U17" s="22">
        <f>IF(OR('Senior Men''s Epée'!$A$3=1,M17&gt;0),ABS(M17),0)</f>
        <v>0</v>
      </c>
      <c r="V17" s="22">
        <f>IF(OR('Senior Men''s Epée'!$A$3=1,N17&gt;0),ABS(N17),0)</f>
        <v>0</v>
      </c>
      <c r="W17" s="22">
        <f>IF(OR('Senior Men''s Epée'!$A$3=1,O17&gt;0),ABS(O17),0)</f>
        <v>0</v>
      </c>
    </row>
    <row r="18" spans="1:23" ht="12.75">
      <c r="A18" s="13" t="str">
        <f t="shared" si="0"/>
        <v>15</v>
      </c>
      <c r="B18" s="14" t="s">
        <v>53</v>
      </c>
      <c r="C18" s="68" t="s">
        <v>5</v>
      </c>
      <c r="D18" s="16">
        <f t="shared" si="1"/>
        <v>250</v>
      </c>
      <c r="E18" s="17"/>
      <c r="F18" s="18" t="s">
        <v>4</v>
      </c>
      <c r="G18" s="19">
        <f t="shared" si="2"/>
        <v>0</v>
      </c>
      <c r="H18" s="18">
        <v>38</v>
      </c>
      <c r="I18" s="19">
        <f t="shared" si="3"/>
        <v>250</v>
      </c>
      <c r="J18" s="18" t="s">
        <v>4</v>
      </c>
      <c r="K18" s="19">
        <f t="shared" si="4"/>
        <v>0</v>
      </c>
      <c r="L18" s="20"/>
      <c r="M18" s="20"/>
      <c r="N18" s="20"/>
      <c r="O18" s="21"/>
      <c r="Q18" s="22">
        <f t="shared" si="8"/>
        <v>0</v>
      </c>
      <c r="R18" s="22">
        <f t="shared" si="9"/>
        <v>250</v>
      </c>
      <c r="S18" s="22">
        <f t="shared" si="10"/>
        <v>0</v>
      </c>
      <c r="T18" s="22">
        <f>IF(OR('Senior Men''s Epée'!$A$3=1,L18&gt;0),ABS(L18),0)</f>
        <v>0</v>
      </c>
      <c r="U18" s="22">
        <f>IF(OR('Senior Men''s Epée'!$A$3=1,M18&gt;0),ABS(M18),0)</f>
        <v>0</v>
      </c>
      <c r="V18" s="22">
        <f>IF(OR('Senior Men''s Epée'!$A$3=1,N18&gt;0),ABS(N18),0)</f>
        <v>0</v>
      </c>
      <c r="W18" s="22">
        <f>IF(OR('Senior Men''s Epée'!$A$3=1,O18&gt;0),ABS(O18),0)</f>
        <v>0</v>
      </c>
    </row>
    <row r="19" spans="1:23" ht="12.75">
      <c r="A19" s="13" t="str">
        <f t="shared" si="0"/>
        <v>16</v>
      </c>
      <c r="B19" s="14" t="s">
        <v>87</v>
      </c>
      <c r="C19" s="68" t="s">
        <v>86</v>
      </c>
      <c r="D19" s="16">
        <f t="shared" si="1"/>
        <v>230</v>
      </c>
      <c r="E19" s="17"/>
      <c r="F19" s="18">
        <v>42</v>
      </c>
      <c r="G19" s="19">
        <f t="shared" si="2"/>
        <v>230</v>
      </c>
      <c r="H19" s="18" t="s">
        <v>4</v>
      </c>
      <c r="I19" s="19">
        <f t="shared" si="3"/>
        <v>0</v>
      </c>
      <c r="J19" s="18" t="s">
        <v>4</v>
      </c>
      <c r="K19" s="19">
        <f t="shared" si="4"/>
        <v>0</v>
      </c>
      <c r="L19" s="20"/>
      <c r="M19" s="20"/>
      <c r="N19" s="20"/>
      <c r="O19" s="21"/>
      <c r="Q19" s="22">
        <f t="shared" si="5"/>
        <v>230</v>
      </c>
      <c r="R19" s="22">
        <f t="shared" si="6"/>
        <v>0</v>
      </c>
      <c r="S19" s="22">
        <f t="shared" si="7"/>
        <v>0</v>
      </c>
      <c r="T19" s="22">
        <f>IF(OR('Senior Men''s Epée'!$A$3=1,L19&gt;0),ABS(L19),0)</f>
        <v>0</v>
      </c>
      <c r="U19" s="22">
        <f>IF(OR('Senior Men''s Epée'!$A$3=1,M19&gt;0),ABS(M19),0)</f>
        <v>0</v>
      </c>
      <c r="V19" s="22">
        <f>IF(OR('Senior Men''s Epée'!$A$3=1,N19&gt;0),ABS(N19),0)</f>
        <v>0</v>
      </c>
      <c r="W19" s="22">
        <f>IF(OR('Senior Men''s Epée'!$A$3=1,O19&gt;0),ABS(O19),0)</f>
        <v>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5.2812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26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5" s="7" customFormat="1" ht="11.25" customHeight="1" hidden="1">
      <c r="A3" s="1"/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3"/>
      <c r="O3" s="12"/>
    </row>
    <row r="4" spans="1:23" ht="12.75">
      <c r="A4" s="13" t="str">
        <f aca="true" t="shared" si="0" ref="A4:A18">IF(D4=0,"",IF(D4=D3,A3,ROW()-3&amp;IF(D4=D5,"T","")))</f>
        <v>1</v>
      </c>
      <c r="B4" s="14" t="s">
        <v>60</v>
      </c>
      <c r="C4" s="68" t="s">
        <v>20</v>
      </c>
      <c r="D4" s="16">
        <f>ROUND(E4+LARGE($Q4:$W4,1)+LARGE($Q4:$W4,2)+LARGE($Q4:$W4,3),0)</f>
        <v>2145</v>
      </c>
      <c r="E4" s="17"/>
      <c r="F4" s="18">
        <v>5</v>
      </c>
      <c r="G4" s="19">
        <f>IF(OR(F4&gt;=49,ISNUMBER(F4)=FALSE),0,VLOOKUP(F4,PointTable,G$3,TRUE))</f>
        <v>755</v>
      </c>
      <c r="H4" s="18">
        <v>8</v>
      </c>
      <c r="I4" s="19">
        <f aca="true" t="shared" si="1" ref="I4:I18">IF(OR(H4&gt;=49,ISNUMBER(H4)=FALSE),0,VLOOKUP(H4,PointTable,I$3,TRUE))</f>
        <v>695</v>
      </c>
      <c r="J4" s="18">
        <v>8</v>
      </c>
      <c r="K4" s="19">
        <f aca="true" t="shared" si="2" ref="K4:K18">IF(OR(J4&gt;=49,ISNUMBER(J4)=FALSE),0,VLOOKUP(J4,PointTable,K$3,TRUE))</f>
        <v>695</v>
      </c>
      <c r="L4" s="20"/>
      <c r="M4" s="20"/>
      <c r="N4" s="20"/>
      <c r="O4" s="21"/>
      <c r="Q4" s="22">
        <f aca="true" t="shared" si="3" ref="Q4:Q12">G4</f>
        <v>755</v>
      </c>
      <c r="R4" s="22">
        <f aca="true" t="shared" si="4" ref="R4:R12">I4</f>
        <v>695</v>
      </c>
      <c r="S4" s="22">
        <f aca="true" t="shared" si="5" ref="S4:S12">K4</f>
        <v>695</v>
      </c>
      <c r="T4" s="22">
        <f>IF(OR('Senior Men''s Epée'!$A$3=1,L4&gt;0),ABS(L4),0)</f>
        <v>0</v>
      </c>
      <c r="U4" s="22">
        <f>IF(OR('Senior Men''s Epée'!$A$3=1,M4&gt;0),ABS(M4),0)</f>
        <v>0</v>
      </c>
      <c r="V4" s="22">
        <f>IF(OR('Senior Men''s Epée'!$A$3=1,N4&gt;0),ABS(N4),0)</f>
        <v>0</v>
      </c>
      <c r="W4" s="22">
        <f>IF(OR('Senior Men''s Epée'!$A$3=1,O4&gt;0),ABS(O4),0)</f>
        <v>0</v>
      </c>
    </row>
    <row r="5" spans="1:23" ht="12.75">
      <c r="A5" s="13" t="str">
        <f t="shared" si="0"/>
        <v>2</v>
      </c>
      <c r="B5" s="14" t="s">
        <v>33</v>
      </c>
      <c r="C5" s="68" t="s">
        <v>5</v>
      </c>
      <c r="D5" s="16">
        <f>ROUND(E5+LARGE($Q5:$W5,1)+LARGE($Q5:$W5,2)+LARGE($Q5:$W5,3),0)</f>
        <v>1595</v>
      </c>
      <c r="E5" s="17"/>
      <c r="F5" s="18">
        <v>3</v>
      </c>
      <c r="G5" s="19">
        <f aca="true" t="shared" si="6" ref="G5:G18">IF(OR(F5&gt;=49,ISNUMBER(F5)=FALSE),0,VLOOKUP(F5,PointTable,G$3,TRUE))</f>
        <v>840</v>
      </c>
      <c r="H5" s="18">
        <v>5</v>
      </c>
      <c r="I5" s="19">
        <f t="shared" si="1"/>
        <v>755</v>
      </c>
      <c r="J5" s="18" t="s">
        <v>4</v>
      </c>
      <c r="K5" s="19">
        <f t="shared" si="2"/>
        <v>0</v>
      </c>
      <c r="L5" s="20"/>
      <c r="M5" s="20"/>
      <c r="N5" s="20"/>
      <c r="O5" s="21"/>
      <c r="Q5" s="22">
        <f t="shared" si="3"/>
        <v>840</v>
      </c>
      <c r="R5" s="22">
        <f t="shared" si="4"/>
        <v>755</v>
      </c>
      <c r="S5" s="22">
        <f t="shared" si="5"/>
        <v>0</v>
      </c>
      <c r="T5" s="22">
        <f>IF(OR('Senior Men''s Epée'!$A$3=1,L5&gt;0),ABS(L5),0)</f>
        <v>0</v>
      </c>
      <c r="U5" s="22">
        <f>IF(OR('Senior Men''s Epée'!$A$3=1,M5&gt;0),ABS(M5),0)</f>
        <v>0</v>
      </c>
      <c r="V5" s="22">
        <f>IF(OR('Senior Men''s Epée'!$A$3=1,N5&gt;0),ABS(N5),0)</f>
        <v>0</v>
      </c>
      <c r="W5" s="22">
        <f>IF(OR('Senior Men''s Epée'!$A$3=1,O5&gt;0),ABS(O5),0)</f>
        <v>0</v>
      </c>
    </row>
    <row r="6" spans="1:23" ht="12.75">
      <c r="A6" s="13" t="str">
        <f t="shared" si="0"/>
        <v>3</v>
      </c>
      <c r="B6" s="14" t="s">
        <v>79</v>
      </c>
      <c r="C6" s="68" t="s">
        <v>37</v>
      </c>
      <c r="D6" s="16">
        <f>ROUND(E6+LARGE($Q6:$W6,1)+LARGE($Q6:$W6,2)+LARGE($Q6:$W6,3),0)</f>
        <v>840</v>
      </c>
      <c r="E6" s="17"/>
      <c r="F6" s="18">
        <v>3</v>
      </c>
      <c r="G6" s="19">
        <f t="shared" si="6"/>
        <v>840</v>
      </c>
      <c r="H6" s="18" t="s">
        <v>4</v>
      </c>
      <c r="I6" s="19">
        <f t="shared" si="1"/>
        <v>0</v>
      </c>
      <c r="J6" s="18" t="s">
        <v>4</v>
      </c>
      <c r="K6" s="19">
        <f t="shared" si="2"/>
        <v>0</v>
      </c>
      <c r="L6" s="20"/>
      <c r="M6" s="20"/>
      <c r="N6" s="20"/>
      <c r="O6" s="21"/>
      <c r="Q6" s="22">
        <f t="shared" si="3"/>
        <v>840</v>
      </c>
      <c r="R6" s="22">
        <f t="shared" si="4"/>
        <v>0</v>
      </c>
      <c r="S6" s="22">
        <f t="shared" si="5"/>
        <v>0</v>
      </c>
      <c r="T6" s="22">
        <f>IF(OR('Senior Men''s Epée'!$A$3=1,L6&gt;0),ABS(L6),0)</f>
        <v>0</v>
      </c>
      <c r="U6" s="22">
        <f>IF(OR('Senior Men''s Epée'!$A$3=1,M6&gt;0),ABS(M6),0)</f>
        <v>0</v>
      </c>
      <c r="V6" s="22">
        <f>IF(OR('Senior Men''s Epée'!$A$3=1,N6&gt;0),ABS(N6),0)</f>
        <v>0</v>
      </c>
      <c r="W6" s="22">
        <f>IF(OR('Senior Men''s Epée'!$A$3=1,O6&gt;0),ABS(O6),0)</f>
        <v>0</v>
      </c>
    </row>
    <row r="7" spans="1:23" ht="12.75">
      <c r="A7" s="13" t="str">
        <f t="shared" si="0"/>
        <v>4</v>
      </c>
      <c r="B7" s="14" t="s">
        <v>21</v>
      </c>
      <c r="C7" s="68" t="s">
        <v>5</v>
      </c>
      <c r="D7" s="16">
        <f aca="true" t="shared" si="7" ref="D7:D14">ROUND(E7+LARGE($Q7:$W7,1)+LARGE($Q7:$W7,2)+LARGE($Q7:$W7,3),0)</f>
        <v>783</v>
      </c>
      <c r="E7" s="17"/>
      <c r="F7" s="18">
        <v>22</v>
      </c>
      <c r="G7" s="19">
        <f t="shared" si="6"/>
        <v>390</v>
      </c>
      <c r="H7" s="18">
        <v>21.5</v>
      </c>
      <c r="I7" s="19">
        <f t="shared" si="1"/>
        <v>392.5</v>
      </c>
      <c r="J7" s="18" t="s">
        <v>4</v>
      </c>
      <c r="K7" s="19">
        <f t="shared" si="2"/>
        <v>0</v>
      </c>
      <c r="L7" s="20"/>
      <c r="M7" s="20"/>
      <c r="N7" s="20"/>
      <c r="O7" s="21"/>
      <c r="Q7" s="22">
        <f t="shared" si="3"/>
        <v>390</v>
      </c>
      <c r="R7" s="22">
        <f t="shared" si="4"/>
        <v>392.5</v>
      </c>
      <c r="S7" s="22">
        <f t="shared" si="5"/>
        <v>0</v>
      </c>
      <c r="T7" s="22">
        <f>IF(OR('Senior Men''s Epée'!$A$3=1,L7&gt;0),ABS(L7),0)</f>
        <v>0</v>
      </c>
      <c r="U7" s="22">
        <f>IF(OR('Senior Men''s Epée'!$A$3=1,M7&gt;0),ABS(M7),0)</f>
        <v>0</v>
      </c>
      <c r="V7" s="22">
        <f>IF(OR('Senior Men''s Epée'!$A$3=1,N7&gt;0),ABS(N7),0)</f>
        <v>0</v>
      </c>
      <c r="W7" s="22">
        <f>IF(OR('Senior Men''s Epée'!$A$3=1,O7&gt;0),ABS(O7),0)</f>
        <v>0</v>
      </c>
    </row>
    <row r="8" spans="1:23" ht="12.75">
      <c r="A8" s="13" t="str">
        <f t="shared" si="0"/>
        <v>5</v>
      </c>
      <c r="B8" s="14" t="s">
        <v>36</v>
      </c>
      <c r="C8" s="68" t="s">
        <v>5</v>
      </c>
      <c r="D8" s="16">
        <f>ROUND(E8+LARGE($Q8:$W8,1)+LARGE($Q8:$W8,2)+LARGE($Q8:$W8,3),0)</f>
        <v>605</v>
      </c>
      <c r="E8" s="17"/>
      <c r="F8" s="18" t="s">
        <v>4</v>
      </c>
      <c r="G8" s="19">
        <f t="shared" si="6"/>
        <v>0</v>
      </c>
      <c r="H8" s="18">
        <v>10</v>
      </c>
      <c r="I8" s="19">
        <f t="shared" si="1"/>
        <v>605</v>
      </c>
      <c r="J8" s="18" t="s">
        <v>4</v>
      </c>
      <c r="K8" s="19">
        <f t="shared" si="2"/>
        <v>0</v>
      </c>
      <c r="L8" s="20"/>
      <c r="M8" s="20"/>
      <c r="N8" s="20"/>
      <c r="O8" s="21"/>
      <c r="Q8" s="22">
        <f t="shared" si="3"/>
        <v>0</v>
      </c>
      <c r="R8" s="22">
        <f t="shared" si="4"/>
        <v>605</v>
      </c>
      <c r="S8" s="22">
        <f t="shared" si="5"/>
        <v>0</v>
      </c>
      <c r="T8" s="22">
        <f>IF(OR('Senior Men''s Epée'!$A$3=1,L8&gt;0),ABS(L8),0)</f>
        <v>0</v>
      </c>
      <c r="U8" s="22">
        <f>IF(OR('Senior Men''s Epée'!$A$3=1,M8&gt;0),ABS(M8),0)</f>
        <v>0</v>
      </c>
      <c r="V8" s="22">
        <f>IF(OR('Senior Men''s Epée'!$A$3=1,N8&gt;0),ABS(N8),0)</f>
        <v>0</v>
      </c>
      <c r="W8" s="22">
        <f>IF(OR('Senior Men''s Epée'!$A$3=1,O8&gt;0),ABS(O8),0)</f>
        <v>0</v>
      </c>
    </row>
    <row r="9" spans="1:23" ht="12.75">
      <c r="A9" s="13" t="str">
        <f t="shared" si="0"/>
        <v>6</v>
      </c>
      <c r="B9" s="14" t="s">
        <v>43</v>
      </c>
      <c r="C9" s="68" t="s">
        <v>5</v>
      </c>
      <c r="D9" s="16">
        <f t="shared" si="7"/>
        <v>540</v>
      </c>
      <c r="E9" s="17"/>
      <c r="F9" s="18">
        <v>33</v>
      </c>
      <c r="G9" s="19">
        <f t="shared" si="6"/>
        <v>275</v>
      </c>
      <c r="H9" s="18">
        <v>35</v>
      </c>
      <c r="I9" s="19">
        <f t="shared" si="1"/>
        <v>265</v>
      </c>
      <c r="J9" s="18" t="s">
        <v>4</v>
      </c>
      <c r="K9" s="19">
        <f t="shared" si="2"/>
        <v>0</v>
      </c>
      <c r="L9" s="20"/>
      <c r="M9" s="20"/>
      <c r="N9" s="20"/>
      <c r="O9" s="21"/>
      <c r="Q9" s="22">
        <f t="shared" si="3"/>
        <v>275</v>
      </c>
      <c r="R9" s="22">
        <f t="shared" si="4"/>
        <v>265</v>
      </c>
      <c r="S9" s="22">
        <f t="shared" si="5"/>
        <v>0</v>
      </c>
      <c r="T9" s="22">
        <f>IF(OR('Senior Men''s Epée'!$A$3=1,L9&gt;0),ABS(L9),0)</f>
        <v>0</v>
      </c>
      <c r="U9" s="22">
        <f>IF(OR('Senior Men''s Epée'!$A$3=1,M9&gt;0),ABS(M9),0)</f>
        <v>0</v>
      </c>
      <c r="V9" s="22">
        <f>IF(OR('Senior Men''s Epée'!$A$3=1,N9&gt;0),ABS(N9),0)</f>
        <v>0</v>
      </c>
      <c r="W9" s="22">
        <f>IF(OR('Senior Men''s Epée'!$A$3=1,O9&gt;0),ABS(O9),0)</f>
        <v>0</v>
      </c>
    </row>
    <row r="10" spans="1:23" ht="12.75">
      <c r="A10" s="13" t="str">
        <f t="shared" si="0"/>
        <v>7T</v>
      </c>
      <c r="B10" s="14" t="s">
        <v>72</v>
      </c>
      <c r="C10" s="68" t="s">
        <v>41</v>
      </c>
      <c r="D10" s="16">
        <f>ROUND(E10+LARGE($Q10:$W10,1)+LARGE($Q10:$W10,2)+LARGE($Q10:$W10,3),0)</f>
        <v>480</v>
      </c>
      <c r="E10" s="17"/>
      <c r="F10" s="18">
        <v>16</v>
      </c>
      <c r="G10" s="19">
        <f t="shared" si="6"/>
        <v>480</v>
      </c>
      <c r="H10" s="18" t="s">
        <v>4</v>
      </c>
      <c r="I10" s="19">
        <f t="shared" si="1"/>
        <v>0</v>
      </c>
      <c r="J10" s="18" t="s">
        <v>4</v>
      </c>
      <c r="K10" s="19">
        <f t="shared" si="2"/>
        <v>0</v>
      </c>
      <c r="L10" s="20"/>
      <c r="M10" s="20"/>
      <c r="N10" s="20"/>
      <c r="O10" s="21"/>
      <c r="Q10" s="22">
        <f t="shared" si="3"/>
        <v>480</v>
      </c>
      <c r="R10" s="22">
        <f t="shared" si="4"/>
        <v>0</v>
      </c>
      <c r="S10" s="22">
        <f t="shared" si="5"/>
        <v>0</v>
      </c>
      <c r="T10" s="22">
        <f>IF(OR('Senior Men''s Epée'!$A$3=1,L10&gt;0),ABS(L10),0)</f>
        <v>0</v>
      </c>
      <c r="U10" s="22">
        <f>IF(OR('Senior Men''s Epée'!$A$3=1,M10&gt;0),ABS(M10),0)</f>
        <v>0</v>
      </c>
      <c r="V10" s="22">
        <f>IF(OR('Senior Men''s Epée'!$A$3=1,N10&gt;0),ABS(N10),0)</f>
        <v>0</v>
      </c>
      <c r="W10" s="22">
        <f>IF(OR('Senior Men''s Epée'!$A$3=1,O10&gt;0),ABS(O10),0)</f>
        <v>0</v>
      </c>
    </row>
    <row r="11" spans="1:23" ht="12.75">
      <c r="A11" s="13" t="str">
        <f t="shared" si="0"/>
        <v>7T</v>
      </c>
      <c r="B11" s="14" t="s">
        <v>126</v>
      </c>
      <c r="C11" s="68" t="s">
        <v>5</v>
      </c>
      <c r="D11" s="16">
        <f>ROUND(E11+LARGE($Q11:$W11,1)+LARGE($Q11:$W11,2)+LARGE($Q11:$W11,3),0)</f>
        <v>480</v>
      </c>
      <c r="E11" s="17"/>
      <c r="F11" s="18" t="s">
        <v>4</v>
      </c>
      <c r="G11" s="19">
        <f t="shared" si="6"/>
        <v>0</v>
      </c>
      <c r="H11" s="18">
        <v>16</v>
      </c>
      <c r="I11" s="19">
        <f t="shared" si="1"/>
        <v>480</v>
      </c>
      <c r="J11" s="18" t="s">
        <v>4</v>
      </c>
      <c r="K11" s="19">
        <f t="shared" si="2"/>
        <v>0</v>
      </c>
      <c r="L11" s="20"/>
      <c r="M11" s="20"/>
      <c r="N11" s="20"/>
      <c r="O11" s="21"/>
      <c r="Q11" s="22">
        <f t="shared" si="3"/>
        <v>0</v>
      </c>
      <c r="R11" s="22">
        <f t="shared" si="4"/>
        <v>480</v>
      </c>
      <c r="S11" s="22">
        <f t="shared" si="5"/>
        <v>0</v>
      </c>
      <c r="T11" s="22">
        <f>IF(OR('Senior Men''s Epée'!$A$3=1,L11&gt;0),ABS(L11),0)</f>
        <v>0</v>
      </c>
      <c r="U11" s="22">
        <f>IF(OR('Senior Men''s Epée'!$A$3=1,M11&gt;0),ABS(M11),0)</f>
        <v>0</v>
      </c>
      <c r="V11" s="22">
        <f>IF(OR('Senior Men''s Epée'!$A$3=1,N11&gt;0),ABS(N11),0)</f>
        <v>0</v>
      </c>
      <c r="W11" s="22">
        <f>IF(OR('Senior Men''s Epée'!$A$3=1,O11&gt;0),ABS(O11),0)</f>
        <v>0</v>
      </c>
    </row>
    <row r="12" spans="1:23" ht="12.75">
      <c r="A12" s="13" t="str">
        <f t="shared" si="0"/>
        <v>9</v>
      </c>
      <c r="B12" s="14" t="s">
        <v>78</v>
      </c>
      <c r="C12" s="68" t="s">
        <v>73</v>
      </c>
      <c r="D12" s="16">
        <f t="shared" si="7"/>
        <v>298</v>
      </c>
      <c r="E12" s="17"/>
      <c r="F12" s="18">
        <v>28.5</v>
      </c>
      <c r="G12" s="19">
        <f t="shared" si="6"/>
        <v>297.5</v>
      </c>
      <c r="H12" s="18" t="s">
        <v>4</v>
      </c>
      <c r="I12" s="19">
        <f t="shared" si="1"/>
        <v>0</v>
      </c>
      <c r="J12" s="18" t="s">
        <v>4</v>
      </c>
      <c r="K12" s="19">
        <f t="shared" si="2"/>
        <v>0</v>
      </c>
      <c r="L12" s="20"/>
      <c r="M12" s="20"/>
      <c r="N12" s="20"/>
      <c r="O12" s="21"/>
      <c r="Q12" s="22">
        <f t="shared" si="3"/>
        <v>297.5</v>
      </c>
      <c r="R12" s="22">
        <f t="shared" si="4"/>
        <v>0</v>
      </c>
      <c r="S12" s="22">
        <f t="shared" si="5"/>
        <v>0</v>
      </c>
      <c r="T12" s="22">
        <f>IF(OR('Senior Men''s Epée'!$A$3=1,L12&gt;0),ABS(L12),0)</f>
        <v>0</v>
      </c>
      <c r="U12" s="22">
        <f>IF(OR('Senior Men''s Epée'!$A$3=1,M12&gt;0),ABS(M12),0)</f>
        <v>0</v>
      </c>
      <c r="V12" s="22">
        <f>IF(OR('Senior Men''s Epée'!$A$3=1,N12&gt;0),ABS(N12),0)</f>
        <v>0</v>
      </c>
      <c r="W12" s="22">
        <f>IF(OR('Senior Men''s Epée'!$A$3=1,O12&gt;0),ABS(O12),0)</f>
        <v>0</v>
      </c>
    </row>
    <row r="13" spans="1:23" ht="12.75">
      <c r="A13" s="13" t="str">
        <f t="shared" si="0"/>
        <v>10</v>
      </c>
      <c r="B13" s="14" t="s">
        <v>105</v>
      </c>
      <c r="C13" s="68" t="s">
        <v>5</v>
      </c>
      <c r="D13" s="16">
        <f t="shared" si="7"/>
        <v>295</v>
      </c>
      <c r="E13" s="17"/>
      <c r="F13" s="18" t="s">
        <v>4</v>
      </c>
      <c r="G13" s="19">
        <f t="shared" si="6"/>
        <v>0</v>
      </c>
      <c r="H13" s="18">
        <v>29</v>
      </c>
      <c r="I13" s="19">
        <f t="shared" si="1"/>
        <v>295</v>
      </c>
      <c r="J13" s="18" t="s">
        <v>4</v>
      </c>
      <c r="K13" s="19">
        <f t="shared" si="2"/>
        <v>0</v>
      </c>
      <c r="L13" s="20"/>
      <c r="M13" s="20"/>
      <c r="N13" s="20"/>
      <c r="O13" s="21"/>
      <c r="Q13" s="22">
        <f aca="true" t="shared" si="8" ref="Q13:Q18">G13</f>
        <v>0</v>
      </c>
      <c r="R13" s="22">
        <f aca="true" t="shared" si="9" ref="R13:R18">I13</f>
        <v>295</v>
      </c>
      <c r="S13" s="22">
        <f aca="true" t="shared" si="10" ref="S13:S18">K13</f>
        <v>0</v>
      </c>
      <c r="T13" s="22">
        <f>IF(OR('Senior Men''s Epée'!$A$3=1,L13&gt;0),ABS(L13),0)</f>
        <v>0</v>
      </c>
      <c r="U13" s="22">
        <f>IF(OR('Senior Men''s Epée'!$A$3=1,M13&gt;0),ABS(M13),0)</f>
        <v>0</v>
      </c>
      <c r="V13" s="22">
        <f>IF(OR('Senior Men''s Epée'!$A$3=1,N13&gt;0),ABS(N13),0)</f>
        <v>0</v>
      </c>
      <c r="W13" s="22">
        <f>IF(OR('Senior Men''s Epée'!$A$3=1,O13&gt;0),ABS(O13),0)</f>
        <v>0</v>
      </c>
    </row>
    <row r="14" spans="1:23" ht="12.75">
      <c r="A14" s="13" t="str">
        <f t="shared" si="0"/>
        <v>11</v>
      </c>
      <c r="B14" s="14" t="s">
        <v>88</v>
      </c>
      <c r="C14" s="68" t="s">
        <v>74</v>
      </c>
      <c r="D14" s="16">
        <f t="shared" si="7"/>
        <v>265</v>
      </c>
      <c r="E14" s="17"/>
      <c r="F14" s="18">
        <v>35</v>
      </c>
      <c r="G14" s="19">
        <f t="shared" si="6"/>
        <v>265</v>
      </c>
      <c r="H14" s="18" t="s">
        <v>4</v>
      </c>
      <c r="I14" s="19">
        <f t="shared" si="1"/>
        <v>0</v>
      </c>
      <c r="J14" s="18" t="s">
        <v>4</v>
      </c>
      <c r="K14" s="19">
        <f t="shared" si="2"/>
        <v>0</v>
      </c>
      <c r="L14" s="20"/>
      <c r="M14" s="20"/>
      <c r="N14" s="20"/>
      <c r="O14" s="21"/>
      <c r="Q14" s="22">
        <f t="shared" si="8"/>
        <v>265</v>
      </c>
      <c r="R14" s="22">
        <f t="shared" si="9"/>
        <v>0</v>
      </c>
      <c r="S14" s="22">
        <f t="shared" si="10"/>
        <v>0</v>
      </c>
      <c r="T14" s="22">
        <f>IF(OR('Senior Men''s Epée'!$A$3=1,L14&gt;0),ABS(L14),0)</f>
        <v>0</v>
      </c>
      <c r="U14" s="22">
        <f>IF(OR('Senior Men''s Epée'!$A$3=1,M14&gt;0),ABS(M14),0)</f>
        <v>0</v>
      </c>
      <c r="V14" s="22">
        <f>IF(OR('Senior Men''s Epée'!$A$3=1,N14&gt;0),ABS(N14),0)</f>
        <v>0</v>
      </c>
      <c r="W14" s="22">
        <f>IF(OR('Senior Men''s Epée'!$A$3=1,O14&gt;0),ABS(O14),0)</f>
        <v>0</v>
      </c>
    </row>
    <row r="15" spans="1:23" ht="12.75">
      <c r="A15" s="13" t="str">
        <f t="shared" si="0"/>
        <v>12</v>
      </c>
      <c r="B15" s="14" t="s">
        <v>34</v>
      </c>
      <c r="C15" s="68" t="s">
        <v>127</v>
      </c>
      <c r="D15" s="16">
        <f>ROUND(E15+LARGE($Q15:$W15,1)+LARGE($Q15:$W15,2)+LARGE($Q15:$W15,3),0)</f>
        <v>243</v>
      </c>
      <c r="E15" s="17"/>
      <c r="F15" s="18">
        <v>39.5</v>
      </c>
      <c r="G15" s="19">
        <f t="shared" si="6"/>
        <v>242.5</v>
      </c>
      <c r="H15" s="18" t="s">
        <v>4</v>
      </c>
      <c r="I15" s="19">
        <f t="shared" si="1"/>
        <v>0</v>
      </c>
      <c r="J15" s="18" t="s">
        <v>4</v>
      </c>
      <c r="K15" s="19">
        <f t="shared" si="2"/>
        <v>0</v>
      </c>
      <c r="L15" s="20"/>
      <c r="M15" s="20"/>
      <c r="N15" s="20"/>
      <c r="O15" s="21"/>
      <c r="Q15" s="22">
        <f t="shared" si="8"/>
        <v>242.5</v>
      </c>
      <c r="R15" s="22">
        <f t="shared" si="9"/>
        <v>0</v>
      </c>
      <c r="S15" s="22">
        <f t="shared" si="10"/>
        <v>0</v>
      </c>
      <c r="T15" s="22">
        <f>IF(OR('Senior Men''s Epée'!$A$3=1,L15&gt;0),ABS(L15),0)</f>
        <v>0</v>
      </c>
      <c r="U15" s="22">
        <f>IF(OR('Senior Men''s Epée'!$A$3=1,M15&gt;0),ABS(M15),0)</f>
        <v>0</v>
      </c>
      <c r="V15" s="22">
        <f>IF(OR('Senior Men''s Epée'!$A$3=1,N15&gt;0),ABS(N15),0)</f>
        <v>0</v>
      </c>
      <c r="W15" s="22">
        <f>IF(OR('Senior Men''s Epée'!$A$3=1,O15&gt;0),ABS(O15),0)</f>
        <v>0</v>
      </c>
    </row>
    <row r="16" spans="1:23" ht="12.75">
      <c r="A16" s="13" t="str">
        <f t="shared" si="0"/>
        <v>13</v>
      </c>
      <c r="B16" s="14" t="s">
        <v>125</v>
      </c>
      <c r="C16" s="68" t="s">
        <v>5</v>
      </c>
      <c r="D16" s="16">
        <f>ROUND(E16+LARGE($Q16:$W16,1)+LARGE($Q16:$W16,2)+LARGE($Q16:$W16,3),0)</f>
        <v>240</v>
      </c>
      <c r="E16" s="17"/>
      <c r="F16" s="18" t="s">
        <v>4</v>
      </c>
      <c r="G16" s="19">
        <f t="shared" si="6"/>
        <v>0</v>
      </c>
      <c r="H16" s="18">
        <v>40</v>
      </c>
      <c r="I16" s="19">
        <f t="shared" si="1"/>
        <v>240</v>
      </c>
      <c r="J16" s="18" t="s">
        <v>4</v>
      </c>
      <c r="K16" s="19">
        <f t="shared" si="2"/>
        <v>0</v>
      </c>
      <c r="L16" s="20"/>
      <c r="M16" s="20"/>
      <c r="N16" s="20"/>
      <c r="O16" s="21"/>
      <c r="Q16" s="22">
        <f t="shared" si="8"/>
        <v>0</v>
      </c>
      <c r="R16" s="22">
        <f t="shared" si="9"/>
        <v>240</v>
      </c>
      <c r="S16" s="22">
        <f t="shared" si="10"/>
        <v>0</v>
      </c>
      <c r="T16" s="22">
        <f>IF(OR('Senior Men''s Epée'!$A$3=1,L16&gt;0),ABS(L16),0)</f>
        <v>0</v>
      </c>
      <c r="U16" s="22">
        <f>IF(OR('Senior Men''s Epée'!$A$3=1,M16&gt;0),ABS(M16),0)</f>
        <v>0</v>
      </c>
      <c r="V16" s="22">
        <f>IF(OR('Senior Men''s Epée'!$A$3=1,N16&gt;0),ABS(N16),0)</f>
        <v>0</v>
      </c>
      <c r="W16" s="22">
        <f>IF(OR('Senior Men''s Epée'!$A$3=1,O16&gt;0),ABS(O16),0)</f>
        <v>0</v>
      </c>
    </row>
    <row r="17" spans="1:23" ht="12.75">
      <c r="A17" s="13" t="str">
        <f t="shared" si="0"/>
        <v>14</v>
      </c>
      <c r="B17" s="14" t="s">
        <v>104</v>
      </c>
      <c r="C17" s="68" t="s">
        <v>5</v>
      </c>
      <c r="D17" s="16">
        <f>ROUND(E17+LARGE($Q17:$W17,1)+LARGE($Q17:$W17,2)+LARGE($Q17:$W17,3),0)</f>
        <v>213</v>
      </c>
      <c r="E17" s="17"/>
      <c r="F17" s="18" t="s">
        <v>4</v>
      </c>
      <c r="G17" s="19">
        <f t="shared" si="6"/>
        <v>0</v>
      </c>
      <c r="H17" s="18">
        <v>45.5</v>
      </c>
      <c r="I17" s="19">
        <f t="shared" si="1"/>
        <v>212.5</v>
      </c>
      <c r="J17" s="18" t="s">
        <v>4</v>
      </c>
      <c r="K17" s="19">
        <f t="shared" si="2"/>
        <v>0</v>
      </c>
      <c r="L17" s="20"/>
      <c r="M17" s="20"/>
      <c r="N17" s="20"/>
      <c r="O17" s="21"/>
      <c r="Q17" s="22">
        <f t="shared" si="8"/>
        <v>0</v>
      </c>
      <c r="R17" s="22">
        <f t="shared" si="9"/>
        <v>212.5</v>
      </c>
      <c r="S17" s="22">
        <f t="shared" si="10"/>
        <v>0</v>
      </c>
      <c r="T17" s="22">
        <f>IF(OR('Senior Men''s Epée'!$A$3=1,L17&gt;0),ABS(L17),0)</f>
        <v>0</v>
      </c>
      <c r="U17" s="22">
        <f>IF(OR('Senior Men''s Epée'!$A$3=1,M17&gt;0),ABS(M17),0)</f>
        <v>0</v>
      </c>
      <c r="V17" s="22">
        <f>IF(OR('Senior Men''s Epée'!$A$3=1,N17&gt;0),ABS(N17),0)</f>
        <v>0</v>
      </c>
      <c r="W17" s="22">
        <f>IF(OR('Senior Men''s Epée'!$A$3=1,O17&gt;0),ABS(O17),0)</f>
        <v>0</v>
      </c>
    </row>
    <row r="18" spans="1:23" ht="12.75">
      <c r="A18" s="13" t="str">
        <f t="shared" si="0"/>
        <v>15</v>
      </c>
      <c r="B18" s="14" t="s">
        <v>48</v>
      </c>
      <c r="C18" s="68" t="s">
        <v>5</v>
      </c>
      <c r="D18" s="16">
        <f>ROUND(E18+LARGE($Q18:$W18,1)+LARGE($Q18:$W18,2)+LARGE($Q18:$W18,3),0)</f>
        <v>208</v>
      </c>
      <c r="E18" s="17"/>
      <c r="F18" s="18">
        <v>46.5</v>
      </c>
      <c r="G18" s="19">
        <f t="shared" si="6"/>
        <v>207.5</v>
      </c>
      <c r="H18" s="18" t="s">
        <v>4</v>
      </c>
      <c r="I18" s="19">
        <f t="shared" si="1"/>
        <v>0</v>
      </c>
      <c r="J18" s="18" t="s">
        <v>4</v>
      </c>
      <c r="K18" s="19">
        <f t="shared" si="2"/>
        <v>0</v>
      </c>
      <c r="L18" s="20"/>
      <c r="M18" s="20"/>
      <c r="N18" s="20"/>
      <c r="O18" s="21"/>
      <c r="Q18" s="22">
        <f t="shared" si="8"/>
        <v>207.5</v>
      </c>
      <c r="R18" s="22">
        <f t="shared" si="9"/>
        <v>0</v>
      </c>
      <c r="S18" s="22">
        <f t="shared" si="10"/>
        <v>0</v>
      </c>
      <c r="T18" s="22">
        <f>IF(OR('Senior Men''s Epée'!$A$3=1,L18&gt;0),ABS(L18),0)</f>
        <v>0</v>
      </c>
      <c r="U18" s="22">
        <f>IF(OR('Senior Men''s Epée'!$A$3=1,M18&gt;0),ABS(M18),0)</f>
        <v>0</v>
      </c>
      <c r="V18" s="22">
        <f>IF(OR('Senior Men''s Epée'!$A$3=1,N18&gt;0),ABS(N18),0)</f>
        <v>0</v>
      </c>
      <c r="W18" s="22">
        <f>IF(OR('Senior Men''s Epée'!$A$3=1,O18&gt;0),ABS(O18),0)</f>
        <v>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5" customWidth="1"/>
    <col min="2" max="2" width="27.421875" style="27" customWidth="1"/>
    <col min="3" max="3" width="5.28125" style="68" bestFit="1" customWidth="1"/>
    <col min="4" max="4" width="8.00390625" style="15" customWidth="1"/>
    <col min="5" max="5" width="5.7109375" style="16" customWidth="1"/>
    <col min="6" max="6" width="5.421875" style="16" customWidth="1"/>
    <col min="7" max="11" width="5.421875" style="24" customWidth="1"/>
    <col min="12" max="15" width="4.7109375" style="25" customWidth="1"/>
    <col min="16" max="16" width="9.140625" style="22" customWidth="1"/>
    <col min="17" max="23" width="9.140625" style="22" hidden="1" customWidth="1"/>
    <col min="24" max="16384" width="9.140625" style="22" customWidth="1"/>
  </cols>
  <sheetData>
    <row r="1" spans="1:15" s="7" customFormat="1" ht="12.75" customHeight="1">
      <c r="A1" s="26"/>
      <c r="B1" s="2" t="s">
        <v>0</v>
      </c>
      <c r="C1" s="29" t="s">
        <v>6</v>
      </c>
      <c r="D1" s="3" t="s">
        <v>1</v>
      </c>
      <c r="E1" s="4" t="s">
        <v>2</v>
      </c>
      <c r="F1" s="4" t="s">
        <v>146</v>
      </c>
      <c r="G1" s="5"/>
      <c r="H1" s="4" t="s">
        <v>145</v>
      </c>
      <c r="I1" s="5"/>
      <c r="J1" s="4" t="s">
        <v>144</v>
      </c>
      <c r="K1" s="5"/>
      <c r="L1" s="6" t="s">
        <v>3</v>
      </c>
      <c r="M1" s="6"/>
      <c r="N1" s="6"/>
      <c r="O1" s="5"/>
    </row>
    <row r="2" spans="1:15" s="7" customFormat="1" ht="18.75" customHeight="1">
      <c r="A2" s="1"/>
      <c r="B2" s="2"/>
      <c r="C2" s="29"/>
      <c r="D2" s="3"/>
      <c r="E2" s="4"/>
      <c r="F2" s="4" t="s">
        <v>153</v>
      </c>
      <c r="G2" s="5"/>
      <c r="H2" s="4" t="s">
        <v>153</v>
      </c>
      <c r="I2" s="5"/>
      <c r="J2" s="4" t="s">
        <v>153</v>
      </c>
      <c r="K2" s="5"/>
      <c r="L2" s="4" t="s">
        <v>3</v>
      </c>
      <c r="M2" s="6"/>
      <c r="N2" s="8"/>
      <c r="O2" s="9"/>
    </row>
    <row r="3" spans="1:15" s="7" customFormat="1" ht="11.25" customHeight="1" hidden="1">
      <c r="A3" s="1"/>
      <c r="B3" s="2"/>
      <c r="C3" s="29"/>
      <c r="D3" s="2"/>
      <c r="E3" s="10"/>
      <c r="F3" s="11">
        <f>COLUMN()</f>
        <v>6</v>
      </c>
      <c r="G3" s="12">
        <f>HLOOKUP(F2,PointTableHeader,2,FALSE)</f>
        <v>19</v>
      </c>
      <c r="H3" s="11">
        <f>COLUMN()</f>
        <v>8</v>
      </c>
      <c r="I3" s="12">
        <f>HLOOKUP(H2,PointTableHeader,2,FALSE)</f>
        <v>19</v>
      </c>
      <c r="J3" s="11">
        <f>COLUMN()</f>
        <v>10</v>
      </c>
      <c r="K3" s="12">
        <f>HLOOKUP(J2,PointTableHeader,2,FALSE)</f>
        <v>19</v>
      </c>
      <c r="L3" s="11">
        <f>COLUMN()</f>
        <v>12</v>
      </c>
      <c r="M3" s="3"/>
      <c r="N3" s="3"/>
      <c r="O3" s="12"/>
    </row>
    <row r="4" spans="1:23" ht="12.75">
      <c r="A4" s="13" t="str">
        <f aca="true" t="shared" si="0" ref="A4:A12">IF(D4=0,"",IF(D4=D3,A3,ROW()-3&amp;IF(D4=D5,"T","")))</f>
        <v>1</v>
      </c>
      <c r="B4" s="14" t="s">
        <v>22</v>
      </c>
      <c r="C4" s="68" t="s">
        <v>5</v>
      </c>
      <c r="D4" s="16">
        <f>ROUND(E4+LARGE($Q4:$W4,1)+LARGE($Q4:$W4,2)+LARGE($Q4:$W4,3),0)</f>
        <v>1515</v>
      </c>
      <c r="E4" s="17"/>
      <c r="F4" s="18">
        <v>11</v>
      </c>
      <c r="G4" s="19">
        <f aca="true" t="shared" si="1" ref="G4:G12">IF(OR(F4&gt;=49,ISNUMBER(F4)=FALSE),0,VLOOKUP(F4,PointTable,G$3,TRUE))</f>
        <v>590</v>
      </c>
      <c r="H4" s="18" t="s">
        <v>4</v>
      </c>
      <c r="I4" s="19">
        <f aca="true" t="shared" si="2" ref="I4:I12">IF(OR(H4&gt;=49,ISNUMBER(H4)=FALSE),0,VLOOKUP(H4,PointTable,I$3,TRUE))</f>
        <v>0</v>
      </c>
      <c r="J4" s="18">
        <v>2</v>
      </c>
      <c r="K4" s="19">
        <f aca="true" t="shared" si="3" ref="K4:K12">IF(OR(J4&gt;=49,ISNUMBER(J4)=FALSE),0,VLOOKUP(J4,PointTable,K$3,TRUE))</f>
        <v>925</v>
      </c>
      <c r="L4" s="20"/>
      <c r="M4" s="20"/>
      <c r="N4" s="20"/>
      <c r="O4" s="21"/>
      <c r="Q4" s="22">
        <f aca="true" t="shared" si="4" ref="Q4:Q12">G4</f>
        <v>590</v>
      </c>
      <c r="R4" s="22">
        <f aca="true" t="shared" si="5" ref="R4:R12">I4</f>
        <v>0</v>
      </c>
      <c r="S4" s="22">
        <f aca="true" t="shared" si="6" ref="S4:S12">K4</f>
        <v>925</v>
      </c>
      <c r="T4" s="22">
        <f>IF(OR('Senior Men''s Epée'!$A$3=1,L4&gt;0),ABS(L4),0)</f>
        <v>0</v>
      </c>
      <c r="U4" s="22">
        <f>IF(OR('Senior Men''s Epée'!$A$3=1,M4&gt;0),ABS(M4),0)</f>
        <v>0</v>
      </c>
      <c r="V4" s="22">
        <f>IF(OR('Senior Men''s Epée'!$A$3=1,N4&gt;0),ABS(N4),0)</f>
        <v>0</v>
      </c>
      <c r="W4" s="22">
        <f>IF(OR('Senior Men''s Epée'!$A$3=1,O4&gt;0),ABS(O4),0)</f>
        <v>0</v>
      </c>
    </row>
    <row r="5" spans="1:23" ht="12.75">
      <c r="A5" s="13" t="str">
        <f t="shared" si="0"/>
        <v>2</v>
      </c>
      <c r="B5" s="14" t="s">
        <v>99</v>
      </c>
      <c r="C5" s="68" t="s">
        <v>5</v>
      </c>
      <c r="D5" s="16">
        <f>ROUND(E5+LARGE($Q5:$W5,1)+LARGE($Q5:$W5,2)+LARGE($Q5:$W5,3),0)</f>
        <v>900</v>
      </c>
      <c r="E5" s="17"/>
      <c r="F5" s="18" t="s">
        <v>4</v>
      </c>
      <c r="G5" s="19">
        <f t="shared" si="1"/>
        <v>0</v>
      </c>
      <c r="H5" s="18">
        <v>22</v>
      </c>
      <c r="I5" s="19">
        <f t="shared" si="2"/>
        <v>390</v>
      </c>
      <c r="J5" s="18">
        <v>14</v>
      </c>
      <c r="K5" s="19">
        <f t="shared" si="3"/>
        <v>510</v>
      </c>
      <c r="L5" s="20"/>
      <c r="M5" s="20"/>
      <c r="N5" s="20"/>
      <c r="O5" s="21"/>
      <c r="Q5" s="22">
        <f>G5</f>
        <v>0</v>
      </c>
      <c r="R5" s="22">
        <f>I5</f>
        <v>390</v>
      </c>
      <c r="S5" s="22">
        <f>K5</f>
        <v>510</v>
      </c>
      <c r="T5" s="22">
        <f>IF(OR('Senior Men''s Epée'!$A$3=1,L5&gt;0),ABS(L5),0)</f>
        <v>0</v>
      </c>
      <c r="U5" s="22">
        <f>IF(OR('Senior Men''s Epée'!$A$3=1,M5&gt;0),ABS(M5),0)</f>
        <v>0</v>
      </c>
      <c r="V5" s="22">
        <f>IF(OR('Senior Men''s Epée'!$A$3=1,N5&gt;0),ABS(N5),0)</f>
        <v>0</v>
      </c>
      <c r="W5" s="22">
        <f>IF(OR('Senior Men''s Epée'!$A$3=1,O5&gt;0),ABS(O5),0)</f>
        <v>0</v>
      </c>
    </row>
    <row r="6" spans="1:23" ht="12.75">
      <c r="A6" s="13" t="str">
        <f t="shared" si="0"/>
        <v>3</v>
      </c>
      <c r="B6" s="14" t="s">
        <v>35</v>
      </c>
      <c r="C6" s="68" t="s">
        <v>5</v>
      </c>
      <c r="D6" s="16">
        <f aca="true" t="shared" si="7" ref="D6:D12">ROUND(E6+LARGE($Q6:$W6,1)+LARGE($Q6:$W6,2)+LARGE($Q6:$W6,3),0)</f>
        <v>895</v>
      </c>
      <c r="E6" s="17"/>
      <c r="F6" s="18">
        <v>23</v>
      </c>
      <c r="G6" s="19">
        <f>IF(OR(F6&gt;=49,ISNUMBER(F6)=FALSE),0,VLOOKUP(F6,PointTable,G$3,TRUE))</f>
        <v>385</v>
      </c>
      <c r="H6" s="18">
        <v>14</v>
      </c>
      <c r="I6" s="19">
        <f t="shared" si="2"/>
        <v>510</v>
      </c>
      <c r="J6" s="18" t="s">
        <v>4</v>
      </c>
      <c r="K6" s="19">
        <f t="shared" si="3"/>
        <v>0</v>
      </c>
      <c r="L6" s="20"/>
      <c r="M6" s="20"/>
      <c r="N6" s="20"/>
      <c r="O6" s="21"/>
      <c r="Q6" s="22">
        <f>G6</f>
        <v>385</v>
      </c>
      <c r="R6" s="22">
        <f>I6</f>
        <v>510</v>
      </c>
      <c r="S6" s="22">
        <f>K6</f>
        <v>0</v>
      </c>
      <c r="T6" s="22">
        <f>IF(OR('Senior Men''s Epée'!$A$3=1,L6&gt;0),ABS(L6),0)</f>
        <v>0</v>
      </c>
      <c r="U6" s="22">
        <f>IF(OR('Senior Men''s Epée'!$A$3=1,M6&gt;0),ABS(M6),0)</f>
        <v>0</v>
      </c>
      <c r="V6" s="22">
        <f>IF(OR('Senior Men''s Epée'!$A$3=1,N6&gt;0),ABS(N6),0)</f>
        <v>0</v>
      </c>
      <c r="W6" s="22">
        <f>IF(OR('Senior Men''s Epée'!$A$3=1,O6&gt;0),ABS(O6),0)</f>
        <v>0</v>
      </c>
    </row>
    <row r="7" spans="1:23" ht="12.75">
      <c r="A7" s="13" t="str">
        <f t="shared" si="0"/>
        <v>4</v>
      </c>
      <c r="B7" s="14" t="s">
        <v>70</v>
      </c>
      <c r="C7" s="68" t="s">
        <v>5</v>
      </c>
      <c r="D7" s="16">
        <f>ROUND(E7+LARGE($Q7:$W7,1)+LARGE($Q7:$W7,2)+LARGE($Q7:$W7,3),0)</f>
        <v>315</v>
      </c>
      <c r="E7" s="17"/>
      <c r="F7" s="18">
        <v>25</v>
      </c>
      <c r="G7" s="19">
        <f t="shared" si="1"/>
        <v>315</v>
      </c>
      <c r="H7" s="18" t="s">
        <v>4</v>
      </c>
      <c r="I7" s="19">
        <f t="shared" si="2"/>
        <v>0</v>
      </c>
      <c r="J7" s="18" t="s">
        <v>4</v>
      </c>
      <c r="K7" s="19">
        <f t="shared" si="3"/>
        <v>0</v>
      </c>
      <c r="L7" s="20"/>
      <c r="M7" s="20"/>
      <c r="N7" s="20"/>
      <c r="O7" s="21"/>
      <c r="Q7" s="22">
        <f>G7</f>
        <v>315</v>
      </c>
      <c r="R7" s="22">
        <f>I7</f>
        <v>0</v>
      </c>
      <c r="S7" s="22">
        <f>K7</f>
        <v>0</v>
      </c>
      <c r="T7" s="22">
        <f>IF(OR('Senior Men''s Epée'!$A$3=1,L7&gt;0),ABS(L7),0)</f>
        <v>0</v>
      </c>
      <c r="U7" s="22">
        <f>IF(OR('Senior Men''s Epée'!$A$3=1,M7&gt;0),ABS(M7),0)</f>
        <v>0</v>
      </c>
      <c r="V7" s="22">
        <f>IF(OR('Senior Men''s Epée'!$A$3=1,N7&gt;0),ABS(N7),0)</f>
        <v>0</v>
      </c>
      <c r="W7" s="22">
        <f>IF(OR('Senior Men''s Epée'!$A$3=1,O7&gt;0),ABS(O7),0)</f>
        <v>0</v>
      </c>
    </row>
    <row r="8" spans="1:23" ht="12.75">
      <c r="A8" s="13" t="str">
        <f t="shared" si="0"/>
        <v>5</v>
      </c>
      <c r="B8" s="14" t="s">
        <v>71</v>
      </c>
      <c r="C8" s="68" t="s">
        <v>5</v>
      </c>
      <c r="D8" s="16">
        <f>ROUND(E8+LARGE($Q8:$W8,1)+LARGE($Q8:$W8,2)+LARGE($Q8:$W8,3),0)</f>
        <v>300</v>
      </c>
      <c r="E8" s="17"/>
      <c r="F8" s="18">
        <v>28</v>
      </c>
      <c r="G8" s="19">
        <f t="shared" si="1"/>
        <v>300</v>
      </c>
      <c r="H8" s="18" t="s">
        <v>4</v>
      </c>
      <c r="I8" s="19">
        <f t="shared" si="2"/>
        <v>0</v>
      </c>
      <c r="J8" s="18" t="s">
        <v>4</v>
      </c>
      <c r="K8" s="19">
        <f t="shared" si="3"/>
        <v>0</v>
      </c>
      <c r="L8" s="20"/>
      <c r="M8" s="20"/>
      <c r="N8" s="20"/>
      <c r="O8" s="21"/>
      <c r="Q8" s="22">
        <f>G8</f>
        <v>300</v>
      </c>
      <c r="R8" s="22">
        <f>I8</f>
        <v>0</v>
      </c>
      <c r="S8" s="22">
        <f>K8</f>
        <v>0</v>
      </c>
      <c r="T8" s="22">
        <f>IF(OR('Senior Men''s Epée'!$A$3=1,L8&gt;0),ABS(L8),0)</f>
        <v>0</v>
      </c>
      <c r="U8" s="22">
        <f>IF(OR('Senior Men''s Epée'!$A$3=1,M8&gt;0),ABS(M8),0)</f>
        <v>0</v>
      </c>
      <c r="V8" s="22">
        <f>IF(OR('Senior Men''s Epée'!$A$3=1,N8&gt;0),ABS(N8),0)</f>
        <v>0</v>
      </c>
      <c r="W8" s="22">
        <f>IF(OR('Senior Men''s Epée'!$A$3=1,O8&gt;0),ABS(O8),0)</f>
        <v>0</v>
      </c>
    </row>
    <row r="9" spans="1:23" ht="12.75">
      <c r="A9" s="13" t="str">
        <f t="shared" si="0"/>
        <v>6</v>
      </c>
      <c r="B9" s="14" t="s">
        <v>98</v>
      </c>
      <c r="C9" s="68" t="s">
        <v>5</v>
      </c>
      <c r="D9" s="16">
        <f t="shared" si="7"/>
        <v>270</v>
      </c>
      <c r="E9" s="17"/>
      <c r="F9" s="18" t="s">
        <v>4</v>
      </c>
      <c r="G9" s="19">
        <f t="shared" si="1"/>
        <v>0</v>
      </c>
      <c r="H9" s="18">
        <v>34</v>
      </c>
      <c r="I9" s="19">
        <f t="shared" si="2"/>
        <v>270</v>
      </c>
      <c r="J9" s="18" t="s">
        <v>4</v>
      </c>
      <c r="K9" s="19">
        <f t="shared" si="3"/>
        <v>0</v>
      </c>
      <c r="L9" s="20"/>
      <c r="M9" s="20"/>
      <c r="N9" s="20"/>
      <c r="O9" s="21"/>
      <c r="Q9" s="22">
        <f t="shared" si="4"/>
        <v>0</v>
      </c>
      <c r="R9" s="22">
        <f t="shared" si="5"/>
        <v>270</v>
      </c>
      <c r="S9" s="22">
        <f t="shared" si="6"/>
        <v>0</v>
      </c>
      <c r="T9" s="22">
        <f>IF(OR('Senior Men''s Epée'!$A$3=1,L9&gt;0),ABS(L9),0)</f>
        <v>0</v>
      </c>
      <c r="U9" s="22">
        <f>IF(OR('Senior Men''s Epée'!$A$3=1,M9&gt;0),ABS(M9),0)</f>
        <v>0</v>
      </c>
      <c r="V9" s="22">
        <f>IF(OR('Senior Men''s Epée'!$A$3=1,N9&gt;0),ABS(N9),0)</f>
        <v>0</v>
      </c>
      <c r="W9" s="22">
        <f>IF(OR('Senior Men''s Epée'!$A$3=1,O9&gt;0),ABS(O9),0)</f>
        <v>0</v>
      </c>
    </row>
    <row r="10" spans="1:23" ht="12.75">
      <c r="A10" s="13" t="str">
        <f t="shared" si="0"/>
        <v>7</v>
      </c>
      <c r="B10" s="14" t="s">
        <v>96</v>
      </c>
      <c r="C10" s="68" t="s">
        <v>5</v>
      </c>
      <c r="D10" s="16">
        <f t="shared" si="7"/>
        <v>215</v>
      </c>
      <c r="E10" s="17"/>
      <c r="F10" s="18" t="s">
        <v>4</v>
      </c>
      <c r="G10" s="19">
        <f t="shared" si="1"/>
        <v>0</v>
      </c>
      <c r="H10" s="18">
        <v>45</v>
      </c>
      <c r="I10" s="19">
        <f t="shared" si="2"/>
        <v>215</v>
      </c>
      <c r="J10" s="18" t="s">
        <v>4</v>
      </c>
      <c r="K10" s="19">
        <f t="shared" si="3"/>
        <v>0</v>
      </c>
      <c r="L10" s="20"/>
      <c r="M10" s="20"/>
      <c r="N10" s="20"/>
      <c r="O10" s="21"/>
      <c r="Q10" s="22">
        <f t="shared" si="4"/>
        <v>0</v>
      </c>
      <c r="R10" s="22">
        <f t="shared" si="5"/>
        <v>215</v>
      </c>
      <c r="S10" s="22">
        <f t="shared" si="6"/>
        <v>0</v>
      </c>
      <c r="T10" s="22">
        <f>IF(OR('Senior Men''s Epée'!$A$3=1,L10&gt;0),ABS(L10),0)</f>
        <v>0</v>
      </c>
      <c r="U10" s="22">
        <f>IF(OR('Senior Men''s Epée'!$A$3=1,M10&gt;0),ABS(M10),0)</f>
        <v>0</v>
      </c>
      <c r="V10" s="22">
        <f>IF(OR('Senior Men''s Epée'!$A$3=1,N10&gt;0),ABS(N10),0)</f>
        <v>0</v>
      </c>
      <c r="W10" s="22">
        <f>IF(OR('Senior Men''s Epée'!$A$3=1,O10&gt;0),ABS(O10),0)</f>
        <v>0</v>
      </c>
    </row>
    <row r="11" spans="1:23" ht="12.75">
      <c r="A11" s="13" t="str">
        <f t="shared" si="0"/>
        <v>8T</v>
      </c>
      <c r="B11" s="14" t="s">
        <v>89</v>
      </c>
      <c r="C11" s="68" t="s">
        <v>5</v>
      </c>
      <c r="D11" s="16">
        <f t="shared" si="7"/>
        <v>210</v>
      </c>
      <c r="E11" s="17"/>
      <c r="F11" s="18">
        <v>46</v>
      </c>
      <c r="G11" s="19">
        <f t="shared" si="1"/>
        <v>210</v>
      </c>
      <c r="H11" s="18" t="s">
        <v>4</v>
      </c>
      <c r="I11" s="19">
        <f t="shared" si="2"/>
        <v>0</v>
      </c>
      <c r="J11" s="18" t="s">
        <v>4</v>
      </c>
      <c r="K11" s="19">
        <f t="shared" si="3"/>
        <v>0</v>
      </c>
      <c r="L11" s="20"/>
      <c r="M11" s="20"/>
      <c r="N11" s="20"/>
      <c r="O11" s="21"/>
      <c r="Q11" s="22">
        <f t="shared" si="4"/>
        <v>210</v>
      </c>
      <c r="R11" s="22">
        <f t="shared" si="5"/>
        <v>0</v>
      </c>
      <c r="S11" s="22">
        <f t="shared" si="6"/>
        <v>0</v>
      </c>
      <c r="T11" s="22">
        <f>IF(OR('Senior Men''s Epée'!$A$3=1,L11&gt;0),ABS(L11),0)</f>
        <v>0</v>
      </c>
      <c r="U11" s="22">
        <f>IF(OR('Senior Men''s Epée'!$A$3=1,M11&gt;0),ABS(M11),0)</f>
        <v>0</v>
      </c>
      <c r="V11" s="22">
        <f>IF(OR('Senior Men''s Epée'!$A$3=1,N11&gt;0),ABS(N11),0)</f>
        <v>0</v>
      </c>
      <c r="W11" s="22">
        <f>IF(OR('Senior Men''s Epée'!$A$3=1,O11&gt;0),ABS(O11),0)</f>
        <v>0</v>
      </c>
    </row>
    <row r="12" spans="1:23" ht="12.75">
      <c r="A12" s="13" t="str">
        <f t="shared" si="0"/>
        <v>8T</v>
      </c>
      <c r="B12" s="14" t="s">
        <v>97</v>
      </c>
      <c r="C12" s="68" t="s">
        <v>5</v>
      </c>
      <c r="D12" s="16">
        <f t="shared" si="7"/>
        <v>210</v>
      </c>
      <c r="E12" s="17"/>
      <c r="F12" s="18" t="s">
        <v>4</v>
      </c>
      <c r="G12" s="19">
        <f t="shared" si="1"/>
        <v>0</v>
      </c>
      <c r="H12" s="18">
        <v>46</v>
      </c>
      <c r="I12" s="19">
        <f t="shared" si="2"/>
        <v>210</v>
      </c>
      <c r="J12" s="18" t="s">
        <v>4</v>
      </c>
      <c r="K12" s="19">
        <f t="shared" si="3"/>
        <v>0</v>
      </c>
      <c r="L12" s="20"/>
      <c r="M12" s="20"/>
      <c r="N12" s="20"/>
      <c r="O12" s="21"/>
      <c r="Q12" s="22">
        <f t="shared" si="4"/>
        <v>0</v>
      </c>
      <c r="R12" s="22">
        <f t="shared" si="5"/>
        <v>210</v>
      </c>
      <c r="S12" s="22">
        <f t="shared" si="6"/>
        <v>0</v>
      </c>
      <c r="T12" s="22">
        <f>IF(OR('Senior Men''s Epée'!$A$3=1,L12&gt;0),ABS(L12),0)</f>
        <v>0</v>
      </c>
      <c r="U12" s="22">
        <f>IF(OR('Senior Men''s Epée'!$A$3=1,M12&gt;0),ABS(M12),0)</f>
        <v>0</v>
      </c>
      <c r="V12" s="22">
        <f>IF(OR('Senior Men''s Epée'!$A$3=1,N12&gt;0),ABS(N12),0)</f>
        <v>0</v>
      </c>
      <c r="W12" s="22">
        <f>IF(OR('Senior Men''s Epée'!$A$3=1,O12&gt;0),ABS(O12),0)</f>
        <v>0</v>
      </c>
    </row>
  </sheetData>
  <printOptions horizontalCentered="1"/>
  <pageMargins left="0.25" right="0.25" top="0.95" bottom="0.95" header="0.25" footer="0.25"/>
  <pageSetup horizontalDpi="300" verticalDpi="300" orientation="landscape" r:id="rId1"/>
  <headerFooter alignWithMargins="0">
    <oddHeader>&amp;C&amp;"Times New Roman,Bold"&amp;16 2001-2002 USFA Point Standings
&amp;A - Foreign Standings</oddHeader>
    <oddFooter>&amp;LTotal = Best 3&amp;CPage &amp;P&amp;R&amp;"Arial,Bold"np = Did not earn points (including not competing)&amp;"Arial,Regular"
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Men''s Epée'!$F$1:$Q$3,3,0)</f>
        <v>6</v>
      </c>
      <c r="M1" s="35" t="s">
        <v>145</v>
      </c>
      <c r="N1" s="36"/>
      <c r="O1" s="37">
        <f>HLOOKUP(M1,'Senior Men''s Epée'!$F$1:$Q$3,3,0)</f>
        <v>8</v>
      </c>
      <c r="P1" s="35" t="s">
        <v>144</v>
      </c>
      <c r="Q1" s="36"/>
      <c r="R1" s="37">
        <f>HLOOKUP(P1,'Senior Men''s Epée'!$F$1:$Q$3,3,0)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Men''s Epée'!R2C"&amp;L1,FALSE)</f>
        <v>Z1</v>
      </c>
      <c r="K2" s="36"/>
      <c r="L2" s="35"/>
      <c r="M2" s="35" t="str">
        <f ca="1">INDIRECT("'Senior Men''s Epée'!R2C"&amp;O1,FALSE)</f>
        <v>Z1</v>
      </c>
      <c r="N2" s="36"/>
      <c r="O2" s="35"/>
      <c r="P2" s="35" t="str">
        <f ca="1">INDIRECT("'Senior Men''s Epée'!R2C"&amp;R1,FALSE)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Men''s Epée'!$A$3=1,49,49)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 aca="true" t="shared" si="0" ref="A4:A12">IF(D4=0,"",IF(D4=D3,A3,ROW()-3&amp;IF(D4=D5,"T","")))</f>
        <v>1</v>
      </c>
      <c r="B4" s="14" t="s">
        <v>27</v>
      </c>
      <c r="C4" s="68" t="s">
        <v>5</v>
      </c>
      <c r="D4" s="56">
        <f aca="true" t="shared" si="1" ref="D4:D12">ROUND(E4+LARGE($X4:$AF4,1)+LARGE($X4:$AF4,2)+LARGE($X4:$AF4,3)+LARGE($X4:$AF4,4),0)</f>
        <v>2165</v>
      </c>
      <c r="E4" s="57"/>
      <c r="F4" s="58">
        <v>3</v>
      </c>
      <c r="G4" s="59">
        <f>IF(OR(F4&gt;=33,ISNUMBER(F4)=FALSE),0,VLOOKUP(F4,PointTable,G$3,TRUE))</f>
        <v>510</v>
      </c>
      <c r="H4" s="58">
        <v>1</v>
      </c>
      <c r="I4" s="59">
        <f aca="true" t="shared" si="2" ref="I4:I12">IF(OR(H4&gt;=33,ISNUMBER(H4)=FALSE),0,VLOOKUP(H4,PointTable,I$3,TRUE))</f>
        <v>600</v>
      </c>
      <c r="J4" s="60">
        <f>IF(ISERROR(L4),"np",L4)</f>
        <v>16</v>
      </c>
      <c r="K4" s="61">
        <f>IF(OR(J4&gt;=49,ISNUMBER(J4)=FALSE),0,VLOOKUP(J4,PointTable,K$3,TRUE))</f>
        <v>480</v>
      </c>
      <c r="L4" s="60">
        <f>VLOOKUP($B4,'Senior Men''s Epée'!$B$4:$Q$96,L$1-1,FALSE)</f>
        <v>16</v>
      </c>
      <c r="M4" s="60">
        <f>IF(ISERROR(O4),"np",O4)</f>
        <v>37</v>
      </c>
      <c r="N4" s="61">
        <f aca="true" t="shared" si="3" ref="N4:N12">IF(OR(M4&gt;=49,ISNUMBER(M4)=FALSE),0,VLOOKUP(M4,PointTable,N$3,TRUE))</f>
        <v>255</v>
      </c>
      <c r="O4" s="60">
        <f>VLOOKUP($B4,'Senior Men''s Epée'!$B$4:$Q$96,O$1-1,FALSE)</f>
        <v>37</v>
      </c>
      <c r="P4" s="60">
        <f>IF(ISERROR(R4),"np",R4)</f>
        <v>12</v>
      </c>
      <c r="Q4" s="61">
        <f aca="true" t="shared" si="4" ref="Q4:Q12">IF(OR(P4&gt;=49,ISNUMBER(P4)=FALSE),0,VLOOKUP(P4,PointTable,Q$3,TRUE))</f>
        <v>575</v>
      </c>
      <c r="R4" s="60">
        <f>VLOOKUP($B4,'Senior Men''s Epée'!$B$4:$Q$96,R$1-1,FALSE)</f>
        <v>12</v>
      </c>
      <c r="S4" s="62"/>
      <c r="V4" s="64"/>
      <c r="X4" s="65">
        <f>G4</f>
        <v>510</v>
      </c>
      <c r="Y4" s="65">
        <f>I4</f>
        <v>600</v>
      </c>
      <c r="Z4" s="65">
        <f>K4</f>
        <v>480</v>
      </c>
      <c r="AA4" s="65">
        <f>N4</f>
        <v>255</v>
      </c>
      <c r="AB4" s="65">
        <f>Q4</f>
        <v>575</v>
      </c>
      <c r="AC4" s="65">
        <f>ABS(S4)</f>
        <v>0</v>
      </c>
      <c r="AD4" s="65">
        <f>ABS(T4)</f>
        <v>0</v>
      </c>
      <c r="AE4" s="65">
        <f>ABS(U4)</f>
        <v>0</v>
      </c>
      <c r="AF4" s="65">
        <f>ABS(V4)</f>
        <v>0</v>
      </c>
    </row>
    <row r="5" spans="1:32" ht="13.5" customHeight="1">
      <c r="A5" s="54" t="str">
        <f t="shared" si="0"/>
        <v>2</v>
      </c>
      <c r="B5" s="66" t="s">
        <v>56</v>
      </c>
      <c r="C5" s="68" t="s">
        <v>5</v>
      </c>
      <c r="D5" s="56">
        <f t="shared" si="1"/>
        <v>1218</v>
      </c>
      <c r="E5" s="57"/>
      <c r="F5" s="58">
        <v>12</v>
      </c>
      <c r="G5" s="59">
        <f aca="true" t="shared" si="5" ref="G5:G12">IF(OR(F5&gt;=33,ISNUMBER(F5)=FALSE),0,VLOOKUP(F5,PointTable,G$3,TRUE))</f>
        <v>318</v>
      </c>
      <c r="H5" s="58">
        <v>3</v>
      </c>
      <c r="I5" s="59">
        <f t="shared" si="2"/>
        <v>510</v>
      </c>
      <c r="J5" s="60" t="str">
        <f aca="true" t="shared" si="6" ref="J5:J12">IF(ISERROR(L5),"np",L5)</f>
        <v>np</v>
      </c>
      <c r="K5" s="61">
        <f aca="true" t="shared" si="7" ref="K5:K12">IF(OR(J5&gt;=49,ISNUMBER(J5)=FALSE),0,VLOOKUP(J5,PointTable,K$3,TRUE))</f>
        <v>0</v>
      </c>
      <c r="L5" s="60" t="str">
        <f>VLOOKUP($B5,'Senior Men''s Epée'!$B$4:$Q$96,L$1-1,FALSE)</f>
        <v>np</v>
      </c>
      <c r="M5" s="60">
        <f aca="true" t="shared" si="8" ref="M5:M12">IF(ISERROR(O5),"np",O5)</f>
        <v>22</v>
      </c>
      <c r="N5" s="61">
        <f t="shared" si="3"/>
        <v>390</v>
      </c>
      <c r="O5" s="60">
        <f>VLOOKUP($B5,'Senior Men''s Epée'!$B$4:$Q$96,O$1-1,FALSE)</f>
        <v>22</v>
      </c>
      <c r="P5" s="60" t="str">
        <f aca="true" t="shared" si="9" ref="P5:P12">IF(ISERROR(R5),"np",R5)</f>
        <v>np</v>
      </c>
      <c r="Q5" s="61">
        <f t="shared" si="4"/>
        <v>0</v>
      </c>
      <c r="R5" s="60" t="str">
        <f>VLOOKUP($B5,'Senior Men''s Epée'!$B$4:$Q$96,R$1-1,FALSE)</f>
        <v>np</v>
      </c>
      <c r="S5" s="62"/>
      <c r="V5" s="64"/>
      <c r="X5" s="65">
        <f aca="true" t="shared" si="10" ref="X5:X12">G5</f>
        <v>318</v>
      </c>
      <c r="Y5" s="65">
        <f aca="true" t="shared" si="11" ref="Y5:Y12">I5</f>
        <v>510</v>
      </c>
      <c r="Z5" s="65">
        <f aca="true" t="shared" si="12" ref="Z5:Z12">K5</f>
        <v>0</v>
      </c>
      <c r="AA5" s="65">
        <f aca="true" t="shared" si="13" ref="AA5:AA12">N5</f>
        <v>390</v>
      </c>
      <c r="AB5" s="65">
        <f aca="true" t="shared" si="14" ref="AB5:AB12">Q5</f>
        <v>0</v>
      </c>
      <c r="AC5" s="65">
        <f aca="true" t="shared" si="15" ref="AC5:AC12">ABS(S5)</f>
        <v>0</v>
      </c>
      <c r="AD5" s="65">
        <f aca="true" t="shared" si="16" ref="AD5:AD12">ABS(T5)</f>
        <v>0</v>
      </c>
      <c r="AE5" s="65">
        <f aca="true" t="shared" si="17" ref="AE5:AE12">ABS(U5)</f>
        <v>0</v>
      </c>
      <c r="AF5" s="65">
        <f aca="true" t="shared" si="18" ref="AF5:AF12">ABS(V5)</f>
        <v>0</v>
      </c>
    </row>
    <row r="6" spans="1:32" ht="13.5" customHeight="1">
      <c r="A6" s="54" t="str">
        <f t="shared" si="0"/>
        <v>3</v>
      </c>
      <c r="B6" s="66" t="s">
        <v>28</v>
      </c>
      <c r="C6" s="68" t="s">
        <v>5</v>
      </c>
      <c r="D6" s="56">
        <f t="shared" si="1"/>
        <v>703</v>
      </c>
      <c r="E6" s="57"/>
      <c r="F6" s="58" t="s">
        <v>4</v>
      </c>
      <c r="G6" s="59">
        <f t="shared" si="5"/>
        <v>0</v>
      </c>
      <c r="H6" s="58" t="s">
        <v>4</v>
      </c>
      <c r="I6" s="59">
        <f t="shared" si="2"/>
        <v>0</v>
      </c>
      <c r="J6" s="60">
        <f t="shared" si="6"/>
        <v>17</v>
      </c>
      <c r="K6" s="61">
        <f t="shared" si="7"/>
        <v>415</v>
      </c>
      <c r="L6" s="60">
        <f>VLOOKUP($B6,'Senior Men''s Epée'!$B$4:$Q$96,L$1-1,FALSE)</f>
        <v>17</v>
      </c>
      <c r="M6" s="60">
        <f t="shared" si="8"/>
        <v>30.5</v>
      </c>
      <c r="N6" s="61">
        <f t="shared" si="3"/>
        <v>287.5</v>
      </c>
      <c r="O6" s="60">
        <f>VLOOKUP($B6,'Senior Men''s Epée'!$B$4:$Q$96,O$1-1,FALSE)</f>
        <v>30.5</v>
      </c>
      <c r="P6" s="60" t="str">
        <f t="shared" si="9"/>
        <v>np</v>
      </c>
      <c r="Q6" s="61">
        <f t="shared" si="4"/>
        <v>0</v>
      </c>
      <c r="R6" s="60" t="str">
        <f>VLOOKUP($B6,'Senior Men''s Epée'!$B$4:$Q$96,R$1-1,FALSE)</f>
        <v>np</v>
      </c>
      <c r="S6" s="62"/>
      <c r="V6" s="64"/>
      <c r="X6" s="65">
        <f t="shared" si="10"/>
        <v>0</v>
      </c>
      <c r="Y6" s="65">
        <f t="shared" si="11"/>
        <v>0</v>
      </c>
      <c r="Z6" s="65">
        <f t="shared" si="12"/>
        <v>415</v>
      </c>
      <c r="AA6" s="65">
        <f t="shared" si="13"/>
        <v>287.5</v>
      </c>
      <c r="AB6" s="65">
        <f t="shared" si="14"/>
        <v>0</v>
      </c>
      <c r="AC6" s="65">
        <f t="shared" si="15"/>
        <v>0</v>
      </c>
      <c r="AD6" s="65">
        <f t="shared" si="16"/>
        <v>0</v>
      </c>
      <c r="AE6" s="65">
        <f t="shared" si="17"/>
        <v>0</v>
      </c>
      <c r="AF6" s="65">
        <f t="shared" si="18"/>
        <v>0</v>
      </c>
    </row>
    <row r="7" spans="1:32" ht="13.5" customHeight="1">
      <c r="A7" s="54" t="str">
        <f t="shared" si="0"/>
        <v>4</v>
      </c>
      <c r="B7" s="66" t="s">
        <v>58</v>
      </c>
      <c r="C7" s="68" t="s">
        <v>5</v>
      </c>
      <c r="D7" s="56">
        <f t="shared" si="1"/>
        <v>623</v>
      </c>
      <c r="E7" s="57"/>
      <c r="F7" s="58" t="s">
        <v>4</v>
      </c>
      <c r="G7" s="59">
        <f t="shared" si="5"/>
        <v>0</v>
      </c>
      <c r="H7" s="58">
        <v>19</v>
      </c>
      <c r="I7" s="59">
        <f t="shared" si="2"/>
        <v>208</v>
      </c>
      <c r="J7" s="60" t="str">
        <f t="shared" si="6"/>
        <v>np</v>
      </c>
      <c r="K7" s="61">
        <f t="shared" si="7"/>
        <v>0</v>
      </c>
      <c r="L7" s="60" t="str">
        <f>VLOOKUP($B7,'Senior Men''s Epée'!$B$4:$Q$96,L$1-1,FALSE)</f>
        <v>np</v>
      </c>
      <c r="M7" s="60" t="str">
        <f t="shared" si="8"/>
        <v>np</v>
      </c>
      <c r="N7" s="61">
        <f t="shared" si="3"/>
        <v>0</v>
      </c>
      <c r="O7" s="60" t="str">
        <f>VLOOKUP($B7,'Senior Men''s Epée'!$B$4:$Q$96,O$1-1,FALSE)</f>
        <v>np</v>
      </c>
      <c r="P7" s="60">
        <f t="shared" si="9"/>
        <v>17</v>
      </c>
      <c r="Q7" s="61">
        <f t="shared" si="4"/>
        <v>415</v>
      </c>
      <c r="R7" s="60">
        <f>VLOOKUP($B7,'Senior Men''s Epée'!$B$4:$Q$96,R$1-1,FALSE)</f>
        <v>17</v>
      </c>
      <c r="S7" s="62"/>
      <c r="V7" s="64"/>
      <c r="X7" s="65">
        <f t="shared" si="10"/>
        <v>0</v>
      </c>
      <c r="Y7" s="65">
        <f t="shared" si="11"/>
        <v>208</v>
      </c>
      <c r="Z7" s="65">
        <f t="shared" si="12"/>
        <v>0</v>
      </c>
      <c r="AA7" s="65">
        <f t="shared" si="13"/>
        <v>0</v>
      </c>
      <c r="AB7" s="65">
        <f t="shared" si="14"/>
        <v>415</v>
      </c>
      <c r="AC7" s="65">
        <f t="shared" si="15"/>
        <v>0</v>
      </c>
      <c r="AD7" s="65">
        <f t="shared" si="16"/>
        <v>0</v>
      </c>
      <c r="AE7" s="65">
        <f t="shared" si="17"/>
        <v>0</v>
      </c>
      <c r="AF7" s="65">
        <f t="shared" si="18"/>
        <v>0</v>
      </c>
    </row>
    <row r="8" spans="1:32" ht="13.5" customHeight="1">
      <c r="A8" s="54" t="str">
        <f t="shared" si="0"/>
        <v>5</v>
      </c>
      <c r="B8" s="66" t="s">
        <v>51</v>
      </c>
      <c r="C8" s="68" t="s">
        <v>5</v>
      </c>
      <c r="D8" s="56">
        <f t="shared" si="1"/>
        <v>547</v>
      </c>
      <c r="E8" s="57"/>
      <c r="F8" s="58">
        <v>14</v>
      </c>
      <c r="G8" s="59">
        <f t="shared" si="5"/>
        <v>302</v>
      </c>
      <c r="H8" s="58" t="s">
        <v>4</v>
      </c>
      <c r="I8" s="59">
        <f t="shared" si="2"/>
        <v>0</v>
      </c>
      <c r="J8" s="60" t="str">
        <f t="shared" si="6"/>
        <v>np</v>
      </c>
      <c r="K8" s="61">
        <f t="shared" si="7"/>
        <v>0</v>
      </c>
      <c r="L8" s="60" t="str">
        <f>VLOOKUP($B8,'Senior Men''s Epée'!$B$4:$Q$96,L$1-1,FALSE)</f>
        <v>np</v>
      </c>
      <c r="M8" s="60">
        <f t="shared" si="8"/>
        <v>39</v>
      </c>
      <c r="N8" s="61">
        <f t="shared" si="3"/>
        <v>245</v>
      </c>
      <c r="O8" s="60">
        <f>VLOOKUP($B8,'Senior Men''s Epée'!$B$4:$Q$96,O$1-1,FALSE)</f>
        <v>39</v>
      </c>
      <c r="P8" s="60" t="str">
        <f t="shared" si="9"/>
        <v>np</v>
      </c>
      <c r="Q8" s="61">
        <f t="shared" si="4"/>
        <v>0</v>
      </c>
      <c r="R8" s="60" t="str">
        <f>VLOOKUP($B8,'Senior Men''s Epée'!$B$4:$Q$96,R$1-1,FALSE)</f>
        <v>np</v>
      </c>
      <c r="S8" s="62"/>
      <c r="V8" s="64"/>
      <c r="X8" s="65">
        <f t="shared" si="10"/>
        <v>302</v>
      </c>
      <c r="Y8" s="65">
        <f t="shared" si="11"/>
        <v>0</v>
      </c>
      <c r="Z8" s="65">
        <f t="shared" si="12"/>
        <v>0</v>
      </c>
      <c r="AA8" s="65">
        <f t="shared" si="13"/>
        <v>245</v>
      </c>
      <c r="AB8" s="65">
        <f t="shared" si="14"/>
        <v>0</v>
      </c>
      <c r="AC8" s="65">
        <f t="shared" si="15"/>
        <v>0</v>
      </c>
      <c r="AD8" s="65">
        <f t="shared" si="16"/>
        <v>0</v>
      </c>
      <c r="AE8" s="65">
        <f t="shared" si="17"/>
        <v>0</v>
      </c>
      <c r="AF8" s="65">
        <f t="shared" si="18"/>
        <v>0</v>
      </c>
    </row>
    <row r="9" spans="1:32" ht="13.5" customHeight="1">
      <c r="A9" s="54" t="str">
        <f t="shared" si="0"/>
        <v>6</v>
      </c>
      <c r="B9" s="66" t="s">
        <v>100</v>
      </c>
      <c r="C9" s="68" t="s">
        <v>5</v>
      </c>
      <c r="D9" s="56">
        <f t="shared" si="1"/>
        <v>506</v>
      </c>
      <c r="E9" s="57"/>
      <c r="F9" s="58">
        <v>15</v>
      </c>
      <c r="G9" s="59">
        <f t="shared" si="5"/>
        <v>301</v>
      </c>
      <c r="H9" s="58">
        <v>22</v>
      </c>
      <c r="I9" s="59">
        <f t="shared" si="2"/>
        <v>205</v>
      </c>
      <c r="J9" s="60" t="str">
        <f>IF(ISERROR(L9),"np",L9)</f>
        <v>np</v>
      </c>
      <c r="K9" s="61">
        <f t="shared" si="7"/>
        <v>0</v>
      </c>
      <c r="L9" s="60" t="e">
        <f>VLOOKUP($B9,'Senior Men''s Epée'!$B$4:$Q$96,L$1-1,FALSE)</f>
        <v>#N/A</v>
      </c>
      <c r="M9" s="60" t="str">
        <f>IF(ISERROR(O9),"np",O9)</f>
        <v>np</v>
      </c>
      <c r="N9" s="61">
        <f t="shared" si="3"/>
        <v>0</v>
      </c>
      <c r="O9" s="60" t="e">
        <f>VLOOKUP($B9,'Senior Men''s Epée'!$B$4:$Q$96,O$1-1,FALSE)</f>
        <v>#N/A</v>
      </c>
      <c r="P9" s="60" t="str">
        <f>IF(ISERROR(R9),"np",R9)</f>
        <v>np</v>
      </c>
      <c r="Q9" s="61">
        <f t="shared" si="4"/>
        <v>0</v>
      </c>
      <c r="R9" s="60" t="e">
        <f>VLOOKUP($B9,'Senior Men''s Epée'!$B$4:$Q$96,R$1-1,FALSE)</f>
        <v>#N/A</v>
      </c>
      <c r="S9" s="62"/>
      <c r="V9" s="64"/>
      <c r="X9" s="65">
        <f t="shared" si="10"/>
        <v>301</v>
      </c>
      <c r="Y9" s="65">
        <f t="shared" si="11"/>
        <v>205</v>
      </c>
      <c r="Z9" s="65">
        <f t="shared" si="12"/>
        <v>0</v>
      </c>
      <c r="AA9" s="65">
        <f t="shared" si="13"/>
        <v>0</v>
      </c>
      <c r="AB9" s="65">
        <f t="shared" si="14"/>
        <v>0</v>
      </c>
      <c r="AC9" s="65">
        <f t="shared" si="15"/>
        <v>0</v>
      </c>
      <c r="AD9" s="65">
        <f t="shared" si="16"/>
        <v>0</v>
      </c>
      <c r="AE9" s="65">
        <f t="shared" si="17"/>
        <v>0</v>
      </c>
      <c r="AF9" s="65">
        <f t="shared" si="18"/>
        <v>0</v>
      </c>
    </row>
    <row r="10" spans="1:32" ht="13.5" customHeight="1">
      <c r="A10" s="54" t="str">
        <f t="shared" si="0"/>
        <v>7</v>
      </c>
      <c r="B10" s="66" t="s">
        <v>121</v>
      </c>
      <c r="C10" s="68" t="s">
        <v>5</v>
      </c>
      <c r="D10" s="56">
        <f t="shared" si="1"/>
        <v>405</v>
      </c>
      <c r="E10" s="57"/>
      <c r="F10" s="58">
        <v>27</v>
      </c>
      <c r="G10" s="59">
        <f t="shared" si="5"/>
        <v>170</v>
      </c>
      <c r="H10" s="58" t="s">
        <v>4</v>
      </c>
      <c r="I10" s="59">
        <f t="shared" si="2"/>
        <v>0</v>
      </c>
      <c r="J10" s="60" t="str">
        <f t="shared" si="6"/>
        <v>np</v>
      </c>
      <c r="K10" s="61">
        <f t="shared" si="7"/>
        <v>0</v>
      </c>
      <c r="L10" s="60" t="str">
        <f>VLOOKUP($B10,'Senior Men''s Epée'!$B$4:$Q$96,L$1-1,FALSE)</f>
        <v>np</v>
      </c>
      <c r="M10" s="60">
        <f t="shared" si="8"/>
        <v>41</v>
      </c>
      <c r="N10" s="61">
        <f t="shared" si="3"/>
        <v>235</v>
      </c>
      <c r="O10" s="60">
        <f>VLOOKUP($B10,'Senior Men''s Epée'!$B$4:$Q$96,O$1-1,FALSE)</f>
        <v>41</v>
      </c>
      <c r="P10" s="60" t="str">
        <f t="shared" si="9"/>
        <v>np</v>
      </c>
      <c r="Q10" s="61">
        <f t="shared" si="4"/>
        <v>0</v>
      </c>
      <c r="R10" s="60" t="str">
        <f>VLOOKUP($B10,'Senior Men''s Epée'!$B$4:$Q$96,R$1-1,FALSE)</f>
        <v>np</v>
      </c>
      <c r="S10" s="62"/>
      <c r="V10" s="64"/>
      <c r="X10" s="65">
        <f t="shared" si="10"/>
        <v>170</v>
      </c>
      <c r="Y10" s="65">
        <f t="shared" si="11"/>
        <v>0</v>
      </c>
      <c r="Z10" s="65">
        <f t="shared" si="12"/>
        <v>0</v>
      </c>
      <c r="AA10" s="65">
        <f t="shared" si="13"/>
        <v>235</v>
      </c>
      <c r="AB10" s="65">
        <f t="shared" si="14"/>
        <v>0</v>
      </c>
      <c r="AC10" s="65">
        <f t="shared" si="15"/>
        <v>0</v>
      </c>
      <c r="AD10" s="65">
        <f t="shared" si="16"/>
        <v>0</v>
      </c>
      <c r="AE10" s="65">
        <f t="shared" si="17"/>
        <v>0</v>
      </c>
      <c r="AF10" s="65">
        <f t="shared" si="18"/>
        <v>0</v>
      </c>
    </row>
    <row r="11" spans="1:32" ht="13.5" customHeight="1">
      <c r="A11" s="54" t="str">
        <f t="shared" si="0"/>
        <v>8</v>
      </c>
      <c r="B11" s="66" t="s">
        <v>57</v>
      </c>
      <c r="C11" s="68" t="s">
        <v>5</v>
      </c>
      <c r="D11" s="56">
        <f t="shared" si="1"/>
        <v>171</v>
      </c>
      <c r="E11" s="57"/>
      <c r="F11" s="58">
        <v>26</v>
      </c>
      <c r="G11" s="59">
        <f t="shared" si="5"/>
        <v>171</v>
      </c>
      <c r="H11" s="58" t="s">
        <v>4</v>
      </c>
      <c r="I11" s="59">
        <f t="shared" si="2"/>
        <v>0</v>
      </c>
      <c r="J11" s="60" t="str">
        <f t="shared" si="6"/>
        <v>np</v>
      </c>
      <c r="K11" s="61">
        <f t="shared" si="7"/>
        <v>0</v>
      </c>
      <c r="L11" s="60" t="e">
        <f>VLOOKUP($B11,'Senior Men''s Epée'!$B$4:$Q$96,L$1-1,FALSE)</f>
        <v>#N/A</v>
      </c>
      <c r="M11" s="60" t="str">
        <f t="shared" si="8"/>
        <v>np</v>
      </c>
      <c r="N11" s="61">
        <f t="shared" si="3"/>
        <v>0</v>
      </c>
      <c r="O11" s="60" t="e">
        <f>VLOOKUP($B11,'Senior Men''s Epée'!$B$4:$Q$96,O$1-1,FALSE)</f>
        <v>#N/A</v>
      </c>
      <c r="P11" s="60" t="str">
        <f t="shared" si="9"/>
        <v>np</v>
      </c>
      <c r="Q11" s="61">
        <f t="shared" si="4"/>
        <v>0</v>
      </c>
      <c r="R11" s="60" t="e">
        <f>VLOOKUP($B11,'Senior Men''s Epée'!$B$4:$Q$96,R$1-1,FALSE)</f>
        <v>#N/A</v>
      </c>
      <c r="S11" s="62"/>
      <c r="V11" s="64"/>
      <c r="X11" s="65">
        <f>G11</f>
        <v>171</v>
      </c>
      <c r="Y11" s="65">
        <f>I11</f>
        <v>0</v>
      </c>
      <c r="Z11" s="65">
        <f>K11</f>
        <v>0</v>
      </c>
      <c r="AA11" s="65">
        <f>N11</f>
        <v>0</v>
      </c>
      <c r="AB11" s="65">
        <f>Q11</f>
        <v>0</v>
      </c>
      <c r="AC11" s="65">
        <f>ABS(S11)</f>
        <v>0</v>
      </c>
      <c r="AD11" s="65">
        <f>ABS(T11)</f>
        <v>0</v>
      </c>
      <c r="AE11" s="65">
        <f>ABS(U11)</f>
        <v>0</v>
      </c>
      <c r="AF11" s="65">
        <f>ABS(V11)</f>
        <v>0</v>
      </c>
    </row>
    <row r="12" spans="1:32" ht="13.5" customHeight="1">
      <c r="A12" s="54" t="str">
        <f t="shared" si="0"/>
        <v>9</v>
      </c>
      <c r="B12" s="66" t="s">
        <v>106</v>
      </c>
      <c r="C12" s="68" t="s">
        <v>5</v>
      </c>
      <c r="D12" s="56">
        <f t="shared" si="1"/>
        <v>168</v>
      </c>
      <c r="E12" s="57"/>
      <c r="F12" s="58">
        <v>29</v>
      </c>
      <c r="G12" s="59">
        <f t="shared" si="5"/>
        <v>168</v>
      </c>
      <c r="H12" s="58" t="s">
        <v>4</v>
      </c>
      <c r="I12" s="59">
        <f t="shared" si="2"/>
        <v>0</v>
      </c>
      <c r="J12" s="60" t="str">
        <f t="shared" si="6"/>
        <v>np</v>
      </c>
      <c r="K12" s="61">
        <f t="shared" si="7"/>
        <v>0</v>
      </c>
      <c r="L12" s="60" t="e">
        <f>VLOOKUP($B12,'Senior Men''s Epée'!$B$4:$Q$96,L$1-1,FALSE)</f>
        <v>#N/A</v>
      </c>
      <c r="M12" s="60" t="str">
        <f t="shared" si="8"/>
        <v>np</v>
      </c>
      <c r="N12" s="61">
        <f t="shared" si="3"/>
        <v>0</v>
      </c>
      <c r="O12" s="60" t="e">
        <f>VLOOKUP($B12,'Senior Men''s Epée'!$B$4:$Q$96,O$1-1,FALSE)</f>
        <v>#N/A</v>
      </c>
      <c r="P12" s="60" t="str">
        <f t="shared" si="9"/>
        <v>np</v>
      </c>
      <c r="Q12" s="61">
        <f t="shared" si="4"/>
        <v>0</v>
      </c>
      <c r="R12" s="60" t="e">
        <f>VLOOKUP($B12,'Senior Men''s Epée'!$B$4:$Q$96,R$1-1,FALSE)</f>
        <v>#N/A</v>
      </c>
      <c r="S12" s="62"/>
      <c r="V12" s="64"/>
      <c r="X12" s="65">
        <f t="shared" si="10"/>
        <v>168</v>
      </c>
      <c r="Y12" s="65">
        <f t="shared" si="11"/>
        <v>0</v>
      </c>
      <c r="Z12" s="65">
        <f t="shared" si="12"/>
        <v>0</v>
      </c>
      <c r="AA12" s="65">
        <f t="shared" si="13"/>
        <v>0</v>
      </c>
      <c r="AB12" s="65">
        <f t="shared" si="14"/>
        <v>0</v>
      </c>
      <c r="AC12" s="65">
        <f t="shared" si="15"/>
        <v>0</v>
      </c>
      <c r="AD12" s="65">
        <f t="shared" si="16"/>
        <v>0</v>
      </c>
      <c r="AE12" s="65">
        <f t="shared" si="17"/>
        <v>0</v>
      </c>
      <c r="AF12" s="65">
        <f t="shared" si="18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1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Men''s Foil'!$F$1:$Q$3,3,0)</f>
        <v>6</v>
      </c>
      <c r="M1" s="35" t="s">
        <v>145</v>
      </c>
      <c r="N1" s="36"/>
      <c r="O1" s="37">
        <f>HLOOKUP(M1,'Senior Men''s Foil'!$F$1:$Q$3,3,0)</f>
        <v>8</v>
      </c>
      <c r="P1" s="35" t="s">
        <v>144</v>
      </c>
      <c r="Q1" s="36"/>
      <c r="R1" s="37">
        <f>HLOOKUP(P1,'Senior Men''s Foil'!$F$1:$Q$3,3,0)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Men''s Foil'!R2C"&amp;L1,FALSE)</f>
        <v>Z1</v>
      </c>
      <c r="K2" s="36"/>
      <c r="L2" s="35"/>
      <c r="M2" s="35" t="str">
        <f ca="1">INDIRECT("'Senior Men''s Foil'!R2C"&amp;O1,FALSE)</f>
        <v>Z1</v>
      </c>
      <c r="N2" s="36"/>
      <c r="O2" s="35"/>
      <c r="P2" s="35" t="str">
        <f ca="1">INDIRECT("'Senior Men''s Foil'!R2C"&amp;R1,FALSE)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Men''s Foil'!$A$3=1,49,49)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 aca="true" t="shared" si="0" ref="A4:A11">IF(D4=0,"",IF(D4=D3,A3,ROW()-3&amp;IF(D4=D6,"T","")))</f>
        <v>1</v>
      </c>
      <c r="B4" s="14" t="s">
        <v>81</v>
      </c>
      <c r="C4" s="68" t="s">
        <v>5</v>
      </c>
      <c r="D4" s="56">
        <f aca="true" t="shared" si="1" ref="D4:D11">ROUND(E4+LARGE($X4:$AF4,1)+LARGE($X4:$AF4,2)+LARGE($X4:$AF4,3)+LARGE($X4:$AF4,4),0)</f>
        <v>2826</v>
      </c>
      <c r="E4" s="57"/>
      <c r="F4" s="58">
        <v>8</v>
      </c>
      <c r="G4" s="59">
        <f aca="true" t="shared" si="2" ref="G4:G11">IF(OR(F4&gt;=33,ISNUMBER(F4)=FALSE),0,VLOOKUP(F4,PointTable,G$3,TRUE))</f>
        <v>411</v>
      </c>
      <c r="H4" s="58" t="s">
        <v>4</v>
      </c>
      <c r="I4" s="59">
        <f aca="true" t="shared" si="3" ref="I4:I11">IF(OR(H4&gt;=33,ISNUMBER(H4)=FALSE),0,VLOOKUP(H4,PointTable,I$3,TRUE))</f>
        <v>0</v>
      </c>
      <c r="J4" s="60">
        <f aca="true" t="shared" si="4" ref="J4:J10">IF(ISERROR(L4),"np",L4)</f>
        <v>6</v>
      </c>
      <c r="K4" s="61">
        <f aca="true" t="shared" si="5" ref="K4:K11">IF(OR(J4&gt;=49,ISNUMBER(J4)=FALSE),0,VLOOKUP(J4,PointTable,K$3,TRUE))</f>
        <v>735</v>
      </c>
      <c r="L4" s="60">
        <f>VLOOKUP($B4,'Senior Men''s Foil'!$B$4:$Q$100,L$1-1,FALSE)</f>
        <v>6</v>
      </c>
      <c r="M4" s="60">
        <f aca="true" t="shared" si="6" ref="M4:M10">IF(ISERROR(O4),"np",O4)</f>
        <v>5</v>
      </c>
      <c r="N4" s="61">
        <f aca="true" t="shared" si="7" ref="N4:N11">IF(OR(M4&gt;=49,ISNUMBER(M4)=FALSE),0,VLOOKUP(M4,PointTable,N$3,TRUE))</f>
        <v>755</v>
      </c>
      <c r="O4" s="60">
        <f>VLOOKUP($B4,'Senior Men''s Foil'!$B$4:$Q$100,O$1-1,FALSE)</f>
        <v>5</v>
      </c>
      <c r="P4" s="60">
        <f aca="true" t="shared" si="8" ref="P4:P10">IF(ISERROR(R4),"np",R4)</f>
        <v>2</v>
      </c>
      <c r="Q4" s="61">
        <f aca="true" t="shared" si="9" ref="Q4:Q11">IF(OR(P4&gt;=49,ISNUMBER(P4)=FALSE),0,VLOOKUP(P4,PointTable,Q$3,TRUE))</f>
        <v>925</v>
      </c>
      <c r="R4" s="60">
        <f>VLOOKUP($B4,'Senior Men''s Foil'!$B$4:$Q$100,R$1-1,FALSE)</f>
        <v>2</v>
      </c>
      <c r="S4" s="62"/>
      <c r="V4" s="64"/>
      <c r="X4" s="65">
        <f aca="true" t="shared" si="10" ref="X4:X11">G4</f>
        <v>411</v>
      </c>
      <c r="Y4" s="65">
        <f aca="true" t="shared" si="11" ref="Y4:Y11">I4</f>
        <v>0</v>
      </c>
      <c r="Z4" s="65">
        <f aca="true" t="shared" si="12" ref="Z4:Z11">K4</f>
        <v>735</v>
      </c>
      <c r="AA4" s="65">
        <f aca="true" t="shared" si="13" ref="AA4:AA11">N4</f>
        <v>755</v>
      </c>
      <c r="AB4" s="65">
        <f aca="true" t="shared" si="14" ref="AB4:AB11">Q4</f>
        <v>925</v>
      </c>
      <c r="AC4" s="65">
        <f aca="true" t="shared" si="15" ref="AC4:AF11">ABS(S4)</f>
        <v>0</v>
      </c>
      <c r="AD4" s="65">
        <f t="shared" si="15"/>
        <v>0</v>
      </c>
      <c r="AE4" s="65">
        <f t="shared" si="15"/>
        <v>0</v>
      </c>
      <c r="AF4" s="65">
        <f t="shared" si="15"/>
        <v>0</v>
      </c>
    </row>
    <row r="5" spans="1:32" ht="13.5" customHeight="1">
      <c r="A5" s="54" t="str">
        <f>IF(D5=0,"",IF(D5=D4,A4,ROW()-3&amp;IF(D5=D7,"T","")))</f>
        <v>2</v>
      </c>
      <c r="B5" s="23" t="s">
        <v>10</v>
      </c>
      <c r="C5" s="68" t="s">
        <v>5</v>
      </c>
      <c r="D5" s="56">
        <f t="shared" si="1"/>
        <v>2805</v>
      </c>
      <c r="E5" s="57"/>
      <c r="F5" s="58">
        <v>1</v>
      </c>
      <c r="G5" s="59">
        <f>IF(OR(F5&gt;=33,ISNUMBER(F5)=FALSE),0,VLOOKUP(F5,PointTable,G$3,TRUE))</f>
        <v>600</v>
      </c>
      <c r="H5" s="58">
        <v>3</v>
      </c>
      <c r="I5" s="59">
        <f t="shared" si="3"/>
        <v>510</v>
      </c>
      <c r="J5" s="60">
        <f t="shared" si="4"/>
        <v>8</v>
      </c>
      <c r="K5" s="61">
        <f>IF(OR(J5&gt;=49,ISNUMBER(J5)=FALSE),0,VLOOKUP(J5,PointTable,K$3,TRUE))</f>
        <v>695</v>
      </c>
      <c r="L5" s="60">
        <f>VLOOKUP($B5,'Senior Men''s Foil'!$B$4:$Q$100,L$1-1,FALSE)</f>
        <v>8</v>
      </c>
      <c r="M5" s="60">
        <f t="shared" si="6"/>
        <v>1</v>
      </c>
      <c r="N5" s="61">
        <f t="shared" si="7"/>
        <v>1000</v>
      </c>
      <c r="O5" s="60">
        <f>VLOOKUP($B5,'Senior Men''s Foil'!$B$4:$Q$100,O$1-1,FALSE)</f>
        <v>1</v>
      </c>
      <c r="P5" s="60" t="str">
        <f t="shared" si="8"/>
        <v>np</v>
      </c>
      <c r="Q5" s="61">
        <f t="shared" si="9"/>
        <v>0</v>
      </c>
      <c r="R5" s="60" t="str">
        <f>VLOOKUP($B5,'Senior Men''s Foil'!$B$4:$Q$100,R$1-1,FALSE)</f>
        <v>np</v>
      </c>
      <c r="S5" s="62"/>
      <c r="V5" s="64"/>
      <c r="X5" s="65">
        <f>G5</f>
        <v>600</v>
      </c>
      <c r="Y5" s="65">
        <f>I5</f>
        <v>510</v>
      </c>
      <c r="Z5" s="65">
        <f>K5</f>
        <v>695</v>
      </c>
      <c r="AA5" s="65">
        <f>N5</f>
        <v>1000</v>
      </c>
      <c r="AB5" s="65">
        <f>Q5</f>
        <v>0</v>
      </c>
      <c r="AC5" s="65">
        <f>ABS(S5)</f>
        <v>0</v>
      </c>
      <c r="AD5" s="65">
        <f>ABS(T5)</f>
        <v>0</v>
      </c>
      <c r="AE5" s="65">
        <f>ABS(U5)</f>
        <v>0</v>
      </c>
      <c r="AF5" s="65">
        <f>ABS(V5)</f>
        <v>0</v>
      </c>
    </row>
    <row r="6" spans="1:32" ht="13.5" customHeight="1">
      <c r="A6" s="54" t="str">
        <f t="shared" si="0"/>
        <v>3</v>
      </c>
      <c r="B6" s="14" t="s">
        <v>133</v>
      </c>
      <c r="C6" s="68" t="s">
        <v>134</v>
      </c>
      <c r="D6" s="56">
        <f t="shared" si="1"/>
        <v>1585</v>
      </c>
      <c r="E6" s="57"/>
      <c r="F6" s="58">
        <v>2</v>
      </c>
      <c r="G6" s="59">
        <f t="shared" si="2"/>
        <v>552</v>
      </c>
      <c r="H6" s="58">
        <v>12</v>
      </c>
      <c r="I6" s="59">
        <f t="shared" si="3"/>
        <v>318</v>
      </c>
      <c r="J6" s="60" t="str">
        <f>IF(ISERROR(L6),"np",L6)</f>
        <v>np</v>
      </c>
      <c r="K6" s="61">
        <f t="shared" si="5"/>
        <v>0</v>
      </c>
      <c r="L6" s="60" t="str">
        <f>VLOOKUP($B6,'Senior Men''s Foil'!$B$4:$Q$100,L$1-1,FALSE)</f>
        <v>np</v>
      </c>
      <c r="M6" s="60">
        <f>IF(ISERROR(O6),"np",O6)</f>
        <v>7</v>
      </c>
      <c r="N6" s="61">
        <f t="shared" si="7"/>
        <v>715</v>
      </c>
      <c r="O6" s="60">
        <f>VLOOKUP($B6,'Senior Men''s Foil'!$B$4:$Q$100,O$1-1,FALSE)</f>
        <v>7</v>
      </c>
      <c r="P6" s="60" t="str">
        <f>IF(ISERROR(R6),"np",R6)</f>
        <v>np</v>
      </c>
      <c r="Q6" s="61">
        <f t="shared" si="9"/>
        <v>0</v>
      </c>
      <c r="R6" s="60" t="str">
        <f>VLOOKUP($B6,'Senior Men''s Foil'!$B$4:$Q$100,R$1-1,FALSE)</f>
        <v>np</v>
      </c>
      <c r="S6" s="62"/>
      <c r="V6" s="64"/>
      <c r="X6" s="65">
        <f t="shared" si="10"/>
        <v>552</v>
      </c>
      <c r="Y6" s="65">
        <f t="shared" si="11"/>
        <v>318</v>
      </c>
      <c r="Z6" s="65">
        <f t="shared" si="12"/>
        <v>0</v>
      </c>
      <c r="AA6" s="65">
        <f t="shared" si="13"/>
        <v>715</v>
      </c>
      <c r="AB6" s="65">
        <f t="shared" si="14"/>
        <v>0</v>
      </c>
      <c r="AC6" s="65">
        <f t="shared" si="15"/>
        <v>0</v>
      </c>
      <c r="AD6" s="65">
        <f t="shared" si="15"/>
        <v>0</v>
      </c>
      <c r="AE6" s="65">
        <f t="shared" si="15"/>
        <v>0</v>
      </c>
      <c r="AF6" s="65">
        <f t="shared" si="15"/>
        <v>0</v>
      </c>
    </row>
    <row r="7" spans="1:32" ht="13.5" customHeight="1">
      <c r="A7" s="54" t="str">
        <f t="shared" si="0"/>
        <v>4</v>
      </c>
      <c r="B7" s="66" t="s">
        <v>12</v>
      </c>
      <c r="C7" s="68" t="s">
        <v>5</v>
      </c>
      <c r="D7" s="56">
        <f t="shared" si="1"/>
        <v>987</v>
      </c>
      <c r="E7" s="57"/>
      <c r="F7" s="58">
        <v>6</v>
      </c>
      <c r="G7" s="59">
        <f t="shared" si="2"/>
        <v>417</v>
      </c>
      <c r="H7" s="58" t="s">
        <v>4</v>
      </c>
      <c r="I7" s="59">
        <f t="shared" si="3"/>
        <v>0</v>
      </c>
      <c r="J7" s="60">
        <f t="shared" si="4"/>
        <v>29.33</v>
      </c>
      <c r="K7" s="61">
        <f t="shared" si="5"/>
        <v>290</v>
      </c>
      <c r="L7" s="60">
        <f>VLOOKUP($B7,'Senior Men''s Foil'!$B$4:$Q$100,L$1-1,FALSE)</f>
        <v>29.33</v>
      </c>
      <c r="M7" s="60" t="str">
        <f t="shared" si="6"/>
        <v>np</v>
      </c>
      <c r="N7" s="61">
        <f t="shared" si="7"/>
        <v>0</v>
      </c>
      <c r="O7" s="60" t="str">
        <f>VLOOKUP($B7,'Senior Men''s Foil'!$B$4:$Q$100,O$1-1,FALSE)</f>
        <v>np</v>
      </c>
      <c r="P7" s="60">
        <f t="shared" si="8"/>
        <v>32</v>
      </c>
      <c r="Q7" s="61">
        <f t="shared" si="9"/>
        <v>280</v>
      </c>
      <c r="R7" s="60">
        <f>VLOOKUP($B7,'Senior Men''s Foil'!$B$4:$Q$100,R$1-1,FALSE)</f>
        <v>32</v>
      </c>
      <c r="S7" s="62"/>
      <c r="V7" s="64"/>
      <c r="X7" s="65">
        <f t="shared" si="10"/>
        <v>417</v>
      </c>
      <c r="Y7" s="65">
        <f t="shared" si="11"/>
        <v>0</v>
      </c>
      <c r="Z7" s="65">
        <f t="shared" si="12"/>
        <v>290</v>
      </c>
      <c r="AA7" s="65">
        <f t="shared" si="13"/>
        <v>0</v>
      </c>
      <c r="AB7" s="65">
        <f t="shared" si="14"/>
        <v>280</v>
      </c>
      <c r="AC7" s="65">
        <f t="shared" si="15"/>
        <v>0</v>
      </c>
      <c r="AD7" s="65">
        <f t="shared" si="15"/>
        <v>0</v>
      </c>
      <c r="AE7" s="65">
        <f t="shared" si="15"/>
        <v>0</v>
      </c>
      <c r="AF7" s="65">
        <f t="shared" si="15"/>
        <v>0</v>
      </c>
    </row>
    <row r="8" spans="1:32" ht="13.5" customHeight="1">
      <c r="A8" s="54" t="str">
        <f t="shared" si="0"/>
        <v>5</v>
      </c>
      <c r="B8" s="14" t="s">
        <v>50</v>
      </c>
      <c r="C8" s="68" t="s">
        <v>5</v>
      </c>
      <c r="D8" s="56">
        <f t="shared" si="1"/>
        <v>810</v>
      </c>
      <c r="E8" s="57"/>
      <c r="F8" s="58">
        <v>14</v>
      </c>
      <c r="G8" s="59">
        <f t="shared" si="2"/>
        <v>302</v>
      </c>
      <c r="H8" s="58" t="s">
        <v>4</v>
      </c>
      <c r="I8" s="59">
        <f t="shared" si="3"/>
        <v>0</v>
      </c>
      <c r="J8" s="60" t="str">
        <f t="shared" si="4"/>
        <v>np</v>
      </c>
      <c r="K8" s="61">
        <f t="shared" si="5"/>
        <v>0</v>
      </c>
      <c r="L8" s="60" t="str">
        <f>VLOOKUP($B8,'Senior Men''s Foil'!$B$4:$Q$100,L$1-1,FALSE)</f>
        <v>np</v>
      </c>
      <c r="M8" s="60">
        <f t="shared" si="6"/>
        <v>33.5</v>
      </c>
      <c r="N8" s="61">
        <f t="shared" si="7"/>
        <v>272.5</v>
      </c>
      <c r="O8" s="60">
        <f>VLOOKUP($B8,'Senior Men''s Foil'!$B$4:$Q$100,O$1-1,FALSE)</f>
        <v>33.5</v>
      </c>
      <c r="P8" s="60">
        <f t="shared" si="8"/>
        <v>41</v>
      </c>
      <c r="Q8" s="61">
        <f t="shared" si="9"/>
        <v>235</v>
      </c>
      <c r="R8" s="60">
        <f>VLOOKUP($B8,'Senior Men''s Foil'!$B$4:$Q$100,R$1-1,FALSE)</f>
        <v>41</v>
      </c>
      <c r="S8" s="62"/>
      <c r="V8" s="64"/>
      <c r="X8" s="65">
        <f t="shared" si="10"/>
        <v>302</v>
      </c>
      <c r="Y8" s="65">
        <f t="shared" si="11"/>
        <v>0</v>
      </c>
      <c r="Z8" s="65">
        <f t="shared" si="12"/>
        <v>0</v>
      </c>
      <c r="AA8" s="65">
        <f t="shared" si="13"/>
        <v>272.5</v>
      </c>
      <c r="AB8" s="65">
        <f t="shared" si="14"/>
        <v>235</v>
      </c>
      <c r="AC8" s="65">
        <f aca="true" t="shared" si="16" ref="AC8:AF10">ABS(S8)</f>
        <v>0</v>
      </c>
      <c r="AD8" s="65">
        <f t="shared" si="16"/>
        <v>0</v>
      </c>
      <c r="AE8" s="65">
        <f t="shared" si="16"/>
        <v>0</v>
      </c>
      <c r="AF8" s="65">
        <f t="shared" si="16"/>
        <v>0</v>
      </c>
    </row>
    <row r="9" spans="1:32" ht="13.5" customHeight="1">
      <c r="A9" s="54" t="str">
        <f t="shared" si="0"/>
        <v>6</v>
      </c>
      <c r="B9" s="66" t="s">
        <v>45</v>
      </c>
      <c r="C9" s="68" t="s">
        <v>5</v>
      </c>
      <c r="D9" s="56">
        <f t="shared" si="1"/>
        <v>578</v>
      </c>
      <c r="E9" s="57"/>
      <c r="F9" s="58" t="s">
        <v>4</v>
      </c>
      <c r="G9" s="59">
        <f t="shared" si="2"/>
        <v>0</v>
      </c>
      <c r="H9" s="58">
        <v>10</v>
      </c>
      <c r="I9" s="59">
        <f t="shared" si="3"/>
        <v>320</v>
      </c>
      <c r="J9" s="60" t="str">
        <f t="shared" si="4"/>
        <v>np</v>
      </c>
      <c r="K9" s="61">
        <f t="shared" si="5"/>
        <v>0</v>
      </c>
      <c r="L9" s="60" t="str">
        <f>VLOOKUP($B9,'Senior Men''s Foil'!$B$4:$Q$100,L$1-1,FALSE)</f>
        <v>np</v>
      </c>
      <c r="M9" s="60">
        <f t="shared" si="6"/>
        <v>36.5</v>
      </c>
      <c r="N9" s="61">
        <f t="shared" si="7"/>
        <v>257.5</v>
      </c>
      <c r="O9" s="60">
        <f>VLOOKUP($B9,'Senior Men''s Foil'!$B$4:$Q$100,O$1-1,FALSE)</f>
        <v>36.5</v>
      </c>
      <c r="P9" s="60" t="str">
        <f t="shared" si="8"/>
        <v>np</v>
      </c>
      <c r="Q9" s="61">
        <f t="shared" si="9"/>
        <v>0</v>
      </c>
      <c r="R9" s="60" t="str">
        <f>VLOOKUP($B9,'Senior Men''s Foil'!$B$4:$Q$100,R$1-1,FALSE)</f>
        <v>np</v>
      </c>
      <c r="S9" s="62"/>
      <c r="V9" s="64"/>
      <c r="X9" s="65">
        <f t="shared" si="10"/>
        <v>0</v>
      </c>
      <c r="Y9" s="65">
        <f t="shared" si="11"/>
        <v>320</v>
      </c>
      <c r="Z9" s="65">
        <f t="shared" si="12"/>
        <v>0</v>
      </c>
      <c r="AA9" s="65">
        <f t="shared" si="13"/>
        <v>257.5</v>
      </c>
      <c r="AB9" s="65">
        <f t="shared" si="14"/>
        <v>0</v>
      </c>
      <c r="AC9" s="65">
        <f t="shared" si="16"/>
        <v>0</v>
      </c>
      <c r="AD9" s="65">
        <f t="shared" si="16"/>
        <v>0</v>
      </c>
      <c r="AE9" s="65">
        <f t="shared" si="16"/>
        <v>0</v>
      </c>
      <c r="AF9" s="65">
        <f t="shared" si="16"/>
        <v>0</v>
      </c>
    </row>
    <row r="10" spans="1:32" ht="13.5" customHeight="1">
      <c r="A10" s="54" t="str">
        <f t="shared" si="0"/>
        <v>7</v>
      </c>
      <c r="B10" s="14" t="s">
        <v>107</v>
      </c>
      <c r="C10" s="68" t="s">
        <v>5</v>
      </c>
      <c r="D10" s="56">
        <f t="shared" si="1"/>
        <v>169</v>
      </c>
      <c r="E10" s="57"/>
      <c r="F10" s="58">
        <v>28</v>
      </c>
      <c r="G10" s="59">
        <f t="shared" si="2"/>
        <v>169</v>
      </c>
      <c r="H10" s="58" t="s">
        <v>4</v>
      </c>
      <c r="I10" s="59">
        <f t="shared" si="3"/>
        <v>0</v>
      </c>
      <c r="J10" s="60" t="str">
        <f t="shared" si="4"/>
        <v>np</v>
      </c>
      <c r="K10" s="61">
        <f t="shared" si="5"/>
        <v>0</v>
      </c>
      <c r="L10" s="60" t="e">
        <f>VLOOKUP($B10,'Senior Men''s Foil'!$B$4:$Q$100,L$1-1,FALSE)</f>
        <v>#N/A</v>
      </c>
      <c r="M10" s="60" t="str">
        <f t="shared" si="6"/>
        <v>np</v>
      </c>
      <c r="N10" s="61">
        <f t="shared" si="7"/>
        <v>0</v>
      </c>
      <c r="O10" s="60" t="e">
        <f>VLOOKUP($B10,'Senior Men''s Foil'!$B$4:$Q$100,O$1-1,FALSE)</f>
        <v>#N/A</v>
      </c>
      <c r="P10" s="60" t="str">
        <f t="shared" si="8"/>
        <v>np</v>
      </c>
      <c r="Q10" s="61">
        <f t="shared" si="9"/>
        <v>0</v>
      </c>
      <c r="R10" s="60" t="e">
        <f>VLOOKUP($B10,'Senior Men''s Foil'!$B$4:$Q$100,R$1-1,FALSE)</f>
        <v>#N/A</v>
      </c>
      <c r="S10" s="62"/>
      <c r="V10" s="64"/>
      <c r="X10" s="65">
        <f>G10</f>
        <v>169</v>
      </c>
      <c r="Y10" s="65">
        <f>I10</f>
        <v>0</v>
      </c>
      <c r="Z10" s="65">
        <f>K10</f>
        <v>0</v>
      </c>
      <c r="AA10" s="65">
        <f>N10</f>
        <v>0</v>
      </c>
      <c r="AB10" s="65">
        <f>Q10</f>
        <v>0</v>
      </c>
      <c r="AC10" s="65">
        <f t="shared" si="16"/>
        <v>0</v>
      </c>
      <c r="AD10" s="65">
        <f t="shared" si="16"/>
        <v>0</v>
      </c>
      <c r="AE10" s="65">
        <f t="shared" si="16"/>
        <v>0</v>
      </c>
      <c r="AF10" s="65">
        <f t="shared" si="16"/>
        <v>0</v>
      </c>
    </row>
    <row r="11" spans="1:32" ht="13.5" customHeight="1">
      <c r="A11" s="54" t="str">
        <f t="shared" si="0"/>
        <v>8</v>
      </c>
      <c r="B11" s="66" t="s">
        <v>128</v>
      </c>
      <c r="C11" s="68" t="s">
        <v>5</v>
      </c>
      <c r="D11" s="56">
        <f t="shared" si="1"/>
        <v>168</v>
      </c>
      <c r="E11" s="57"/>
      <c r="F11" s="58" t="s">
        <v>4</v>
      </c>
      <c r="G11" s="59">
        <f t="shared" si="2"/>
        <v>0</v>
      </c>
      <c r="H11" s="58">
        <v>29</v>
      </c>
      <c r="I11" s="59">
        <f t="shared" si="3"/>
        <v>168</v>
      </c>
      <c r="J11" s="60" t="str">
        <f>IF(ISERROR(L11),"np",L11)</f>
        <v>np</v>
      </c>
      <c r="K11" s="61">
        <f t="shared" si="5"/>
        <v>0</v>
      </c>
      <c r="L11" s="60" t="e">
        <f>VLOOKUP($B11,'Senior Men''s Foil'!$B$4:$Q$100,L$1-1,FALSE)</f>
        <v>#N/A</v>
      </c>
      <c r="M11" s="60" t="str">
        <f>IF(ISERROR(O11),"np",O11)</f>
        <v>np</v>
      </c>
      <c r="N11" s="61">
        <f t="shared" si="7"/>
        <v>0</v>
      </c>
      <c r="O11" s="60" t="e">
        <f>VLOOKUP($B11,'Senior Men''s Foil'!$B$4:$Q$100,O$1-1,FALSE)</f>
        <v>#N/A</v>
      </c>
      <c r="P11" s="60" t="str">
        <f>IF(ISERROR(R11),"np",R11)</f>
        <v>np</v>
      </c>
      <c r="Q11" s="61">
        <f t="shared" si="9"/>
        <v>0</v>
      </c>
      <c r="R11" s="60" t="e">
        <f>VLOOKUP($B11,'Senior Men''s Foil'!$B$4:$Q$100,R$1-1,FALSE)</f>
        <v>#N/A</v>
      </c>
      <c r="S11" s="62"/>
      <c r="V11" s="64"/>
      <c r="X11" s="65">
        <f t="shared" si="10"/>
        <v>0</v>
      </c>
      <c r="Y11" s="65">
        <f t="shared" si="11"/>
        <v>168</v>
      </c>
      <c r="Z11" s="65">
        <f t="shared" si="12"/>
        <v>0</v>
      </c>
      <c r="AA11" s="65">
        <f t="shared" si="13"/>
        <v>0</v>
      </c>
      <c r="AB11" s="65">
        <f t="shared" si="14"/>
        <v>0</v>
      </c>
      <c r="AC11" s="65">
        <f t="shared" si="15"/>
        <v>0</v>
      </c>
      <c r="AD11" s="65">
        <f t="shared" si="15"/>
        <v>0</v>
      </c>
      <c r="AE11" s="65">
        <f t="shared" si="15"/>
        <v>0</v>
      </c>
      <c r="AF11" s="65">
        <f t="shared" si="15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55" customWidth="1"/>
    <col min="2" max="2" width="24.7109375" style="27" customWidth="1"/>
    <col min="3" max="3" width="5.421875" style="27" customWidth="1"/>
    <col min="4" max="4" width="6.7109375" style="55" customWidth="1"/>
    <col min="5" max="5" width="5.7109375" style="56" customWidth="1"/>
    <col min="6" max="6" width="5.421875" style="56" customWidth="1"/>
    <col min="7" max="9" width="5.421875" style="67" customWidth="1"/>
    <col min="10" max="10" width="5.421875" style="56" customWidth="1"/>
    <col min="11" max="11" width="5.421875" style="67" customWidth="1"/>
    <col min="12" max="12" width="5.421875" style="56" hidden="1" customWidth="1"/>
    <col min="13" max="14" width="5.421875" style="67" customWidth="1"/>
    <col min="15" max="15" width="4.7109375" style="56" hidden="1" customWidth="1"/>
    <col min="16" max="17" width="5.421875" style="67" customWidth="1"/>
    <col min="18" max="18" width="4.7109375" style="56" hidden="1" customWidth="1"/>
    <col min="19" max="22" width="4.7109375" style="63" customWidth="1"/>
    <col min="23" max="23" width="9.140625" style="65" customWidth="1"/>
    <col min="24" max="32" width="9.140625" style="65" hidden="1" customWidth="1"/>
    <col min="33" max="16384" width="9.140625" style="65" customWidth="1"/>
  </cols>
  <sheetData>
    <row r="1" spans="1:22" s="41" customFormat="1" ht="12.75" customHeight="1">
      <c r="A1" s="30" t="s">
        <v>44</v>
      </c>
      <c r="B1" s="2" t="s">
        <v>0</v>
      </c>
      <c r="C1" s="29" t="s">
        <v>6</v>
      </c>
      <c r="D1" s="32" t="s">
        <v>1</v>
      </c>
      <c r="E1" s="33" t="s">
        <v>2</v>
      </c>
      <c r="F1" s="33" t="s">
        <v>90</v>
      </c>
      <c r="G1" s="34"/>
      <c r="H1" s="33" t="s">
        <v>91</v>
      </c>
      <c r="I1" s="34"/>
      <c r="J1" s="35" t="s">
        <v>146</v>
      </c>
      <c r="K1" s="36"/>
      <c r="L1" s="37">
        <f>HLOOKUP(J1,'Senior Men''s Saber'!$F$1:$Q$3,3,0)</f>
        <v>6</v>
      </c>
      <c r="M1" s="35" t="s">
        <v>145</v>
      </c>
      <c r="N1" s="36"/>
      <c r="O1" s="37">
        <f>HLOOKUP(M1,'Senior Men''s Saber'!$F$1:$Q$3,3,0)</f>
        <v>8</v>
      </c>
      <c r="P1" s="35" t="s">
        <v>144</v>
      </c>
      <c r="Q1" s="36"/>
      <c r="R1" s="37">
        <f>HLOOKUP(P1,'Senior Men''s Saber'!$F$1:$Q$3,3,0)</f>
        <v>10</v>
      </c>
      <c r="S1" s="38" t="s">
        <v>3</v>
      </c>
      <c r="T1" s="39"/>
      <c r="U1" s="39"/>
      <c r="V1" s="40"/>
    </row>
    <row r="2" spans="1:22" s="41" customFormat="1" ht="18.75" customHeight="1">
      <c r="A2" s="31"/>
      <c r="B2" s="2"/>
      <c r="C2" s="2"/>
      <c r="D2" s="32"/>
      <c r="E2" s="43"/>
      <c r="F2" s="33" t="s">
        <v>151</v>
      </c>
      <c r="G2" s="34"/>
      <c r="H2" s="33" t="s">
        <v>151</v>
      </c>
      <c r="I2" s="34"/>
      <c r="J2" s="35" t="str">
        <f ca="1">INDIRECT("'Senior Men''s Saber'!R2C"&amp;L1,FALSE)</f>
        <v>Z1</v>
      </c>
      <c r="K2" s="36"/>
      <c r="L2" s="35"/>
      <c r="M2" s="35" t="str">
        <f ca="1">INDIRECT("'Senior Men''s Saber'!R2C"&amp;O1,FALSE)</f>
        <v>Z1</v>
      </c>
      <c r="N2" s="36"/>
      <c r="O2" s="35"/>
      <c r="P2" s="35" t="str">
        <f ca="1">INDIRECT("'Senior Men''s Saber'!R2C"&amp;R1,FALSE)</f>
        <v>Z1</v>
      </c>
      <c r="Q2" s="36"/>
      <c r="R2" s="35"/>
      <c r="S2" s="44" t="s">
        <v>3</v>
      </c>
      <c r="T2" s="39"/>
      <c r="U2" s="39"/>
      <c r="V2" s="40"/>
    </row>
    <row r="3" spans="1:25" s="41" customFormat="1" ht="13.5" customHeight="1" hidden="1">
      <c r="A3" s="31">
        <f>IF('Senior Men''s Saber'!$A$3=1,49,49)</f>
        <v>49</v>
      </c>
      <c r="B3" s="2"/>
      <c r="C3" s="2"/>
      <c r="D3" s="42"/>
      <c r="E3" s="45"/>
      <c r="F3" s="46">
        <f>COLUMN()</f>
        <v>6</v>
      </c>
      <c r="G3" s="47">
        <f>HLOOKUP(F2,PointTableHeader,2,FALSE)</f>
        <v>8</v>
      </c>
      <c r="H3" s="46">
        <f>COLUMN()</f>
        <v>8</v>
      </c>
      <c r="I3" s="47">
        <f>HLOOKUP(H2,PointTableHeader,2,FALSE)</f>
        <v>8</v>
      </c>
      <c r="J3" s="48">
        <f>COLUMN()</f>
        <v>10</v>
      </c>
      <c r="K3" s="49">
        <f>HLOOKUP(J2,PointTableHeader,2,FALSE)</f>
        <v>19</v>
      </c>
      <c r="L3" s="50"/>
      <c r="M3" s="48">
        <f>COLUMN()</f>
        <v>13</v>
      </c>
      <c r="N3" s="49">
        <f>HLOOKUP(M2,PointTableHeader,2,FALSE)</f>
        <v>19</v>
      </c>
      <c r="O3" s="50"/>
      <c r="P3" s="48">
        <f>COLUMN()</f>
        <v>16</v>
      </c>
      <c r="Q3" s="49">
        <f>HLOOKUP(P2,PointTableHeader,2,FALSE)</f>
        <v>19</v>
      </c>
      <c r="R3" s="50"/>
      <c r="S3" s="51">
        <f>COLUMN()</f>
        <v>19</v>
      </c>
      <c r="T3" s="52"/>
      <c r="U3" s="52"/>
      <c r="V3" s="53"/>
      <c r="X3" s="41" t="b">
        <v>0</v>
      </c>
      <c r="Y3" s="41" t="b">
        <v>0</v>
      </c>
    </row>
    <row r="4" spans="1:32" ht="13.5" customHeight="1">
      <c r="A4" s="54" t="str">
        <f>IF(D4=0,"",IF(D4=D3,A3,ROW()-3&amp;IF(D4=D5,"T","")))</f>
        <v>1</v>
      </c>
      <c r="B4" s="66" t="s">
        <v>55</v>
      </c>
      <c r="C4" s="68" t="s">
        <v>5</v>
      </c>
      <c r="D4" s="56">
        <f aca="true" t="shared" si="0" ref="D4:D14">ROUND(E4+LARGE($X4:$AF4,1)+LARGE($X4:$AF4,2)+LARGE($X4:$AF4,3)+LARGE($X4:$AF4,4),0)</f>
        <v>1294</v>
      </c>
      <c r="E4" s="57"/>
      <c r="F4" s="58">
        <v>25</v>
      </c>
      <c r="G4" s="59">
        <f>IF(OR(F4&gt;=33,ISNUMBER(F4)=FALSE),0,VLOOKUP(F4,PointTable,G$3,TRUE))</f>
        <v>172</v>
      </c>
      <c r="H4" s="58">
        <v>11</v>
      </c>
      <c r="I4" s="59">
        <f aca="true" t="shared" si="1" ref="I4:I14">IF(OR(H4&gt;=33,ISNUMBER(H4)=FALSE),0,VLOOKUP(H4,PointTable,I$3,TRUE))</f>
        <v>319</v>
      </c>
      <c r="J4" s="60">
        <f aca="true" t="shared" si="2" ref="J4:J14">IF(ISERROR(L4),"np",L4)</f>
        <v>15</v>
      </c>
      <c r="K4" s="61">
        <f>IF(OR(J4&gt;=49,ISNUMBER(J4)=FALSE),0,VLOOKUP(J4,PointTable,K$3,TRUE))</f>
        <v>495</v>
      </c>
      <c r="L4" s="60">
        <f>VLOOKUP($B4,'Senior Men''s Saber'!$B$4:$Q$96,L$1-1,FALSE)</f>
        <v>15</v>
      </c>
      <c r="M4" s="60">
        <f aca="true" t="shared" si="3" ref="M4:M14">IF(ISERROR(O4),"np",O4)</f>
        <v>26.5</v>
      </c>
      <c r="N4" s="61">
        <f aca="true" t="shared" si="4" ref="N4:N14">IF(OR(M4&gt;=49,ISNUMBER(M4)=FALSE),0,VLOOKUP(M4,PointTable,N$3,TRUE))</f>
        <v>307.5</v>
      </c>
      <c r="O4" s="60">
        <f>VLOOKUP($B4,'Senior Men''s Saber'!$B$4:$Q$96,O$1-1,FALSE)</f>
        <v>26.5</v>
      </c>
      <c r="P4" s="60" t="str">
        <f aca="true" t="shared" si="5" ref="P4:P14">IF(ISERROR(R4),"np",R4)</f>
        <v>np</v>
      </c>
      <c r="Q4" s="61">
        <f aca="true" t="shared" si="6" ref="Q4:Q14">IF(OR(P4&gt;=49,ISNUMBER(P4)=FALSE),0,VLOOKUP(P4,PointTable,Q$3,TRUE))</f>
        <v>0</v>
      </c>
      <c r="R4" s="60" t="str">
        <f>VLOOKUP($B4,'Senior Men''s Saber'!$B$4:$Q$96,R$1-1,FALSE)</f>
        <v>np</v>
      </c>
      <c r="S4" s="62"/>
      <c r="V4" s="64"/>
      <c r="X4" s="65">
        <f aca="true" t="shared" si="7" ref="X4:X14">G4</f>
        <v>172</v>
      </c>
      <c r="Y4" s="65">
        <f aca="true" t="shared" si="8" ref="Y4:Y14">I4</f>
        <v>319</v>
      </c>
      <c r="Z4" s="65">
        <f aca="true" t="shared" si="9" ref="Z4:Z14">K4</f>
        <v>495</v>
      </c>
      <c r="AA4" s="65">
        <f aca="true" t="shared" si="10" ref="AA4:AA14">N4</f>
        <v>307.5</v>
      </c>
      <c r="AB4" s="65">
        <f aca="true" t="shared" si="11" ref="AB4:AB14">Q4</f>
        <v>0</v>
      </c>
      <c r="AC4" s="65">
        <f aca="true" t="shared" si="12" ref="AC4:AC14">ABS(S4)</f>
        <v>0</v>
      </c>
      <c r="AD4" s="65">
        <f aca="true" t="shared" si="13" ref="AD4:AD14">ABS(T4)</f>
        <v>0</v>
      </c>
      <c r="AE4" s="65">
        <f aca="true" t="shared" si="14" ref="AE4:AE14">ABS(U4)</f>
        <v>0</v>
      </c>
      <c r="AF4" s="65">
        <f aca="true" t="shared" si="15" ref="AF4:AF14">ABS(V4)</f>
        <v>0</v>
      </c>
    </row>
    <row r="5" spans="1:32" ht="13.5" customHeight="1">
      <c r="A5" s="54" t="str">
        <f aca="true" t="shared" si="16" ref="A5:A14">IF(D5=0,"",IF(D5=D4,A4,ROW()-3&amp;IF(D5=D6,"T","")))</f>
        <v>2</v>
      </c>
      <c r="B5" s="14" t="s">
        <v>30</v>
      </c>
      <c r="C5" s="68" t="s">
        <v>5</v>
      </c>
      <c r="D5" s="56">
        <f t="shared" si="0"/>
        <v>849</v>
      </c>
      <c r="E5" s="57"/>
      <c r="F5" s="58">
        <v>29</v>
      </c>
      <c r="G5" s="59">
        <f aca="true" t="shared" si="17" ref="G5:G14">IF(OR(F5&gt;=33,ISNUMBER(F5)=FALSE),0,VLOOKUP(F5,PointTable,G$3,TRUE))</f>
        <v>168</v>
      </c>
      <c r="H5" s="58">
        <v>6.5</v>
      </c>
      <c r="I5" s="59">
        <f t="shared" si="1"/>
        <v>415.5</v>
      </c>
      <c r="J5" s="60" t="str">
        <f t="shared" si="2"/>
        <v>np</v>
      </c>
      <c r="K5" s="61">
        <f aca="true" t="shared" si="18" ref="K5:K14">IF(OR(J5&gt;=49,ISNUMBER(J5)=FALSE),0,VLOOKUP(J5,PointTable,K$3,TRUE))</f>
        <v>0</v>
      </c>
      <c r="L5" s="60" t="str">
        <f>VLOOKUP($B5,'Senior Men''s Saber'!$B$4:$Q$96,L$1-1,FALSE)</f>
        <v>np</v>
      </c>
      <c r="M5" s="60">
        <f t="shared" si="3"/>
        <v>35</v>
      </c>
      <c r="N5" s="61">
        <f t="shared" si="4"/>
        <v>265</v>
      </c>
      <c r="O5" s="60">
        <f>VLOOKUP($B5,'Senior Men''s Saber'!$B$4:$Q$96,O$1-1,FALSE)</f>
        <v>35</v>
      </c>
      <c r="P5" s="60" t="str">
        <f t="shared" si="5"/>
        <v>np</v>
      </c>
      <c r="Q5" s="61">
        <f t="shared" si="6"/>
        <v>0</v>
      </c>
      <c r="R5" s="60" t="str">
        <f>VLOOKUP($B5,'Senior Men''s Saber'!$B$4:$Q$96,R$1-1,FALSE)</f>
        <v>np</v>
      </c>
      <c r="S5" s="62"/>
      <c r="V5" s="64"/>
      <c r="X5" s="65">
        <f t="shared" si="7"/>
        <v>168</v>
      </c>
      <c r="Y5" s="65">
        <f t="shared" si="8"/>
        <v>415.5</v>
      </c>
      <c r="Z5" s="65">
        <f t="shared" si="9"/>
        <v>0</v>
      </c>
      <c r="AA5" s="65">
        <f t="shared" si="10"/>
        <v>265</v>
      </c>
      <c r="AB5" s="65">
        <f t="shared" si="11"/>
        <v>0</v>
      </c>
      <c r="AC5" s="65">
        <f t="shared" si="12"/>
        <v>0</v>
      </c>
      <c r="AD5" s="65">
        <f t="shared" si="13"/>
        <v>0</v>
      </c>
      <c r="AE5" s="65">
        <f t="shared" si="14"/>
        <v>0</v>
      </c>
      <c r="AF5" s="65">
        <f t="shared" si="15"/>
        <v>0</v>
      </c>
    </row>
    <row r="6" spans="1:32" ht="13.5" customHeight="1">
      <c r="A6" s="54" t="str">
        <f t="shared" si="16"/>
        <v>3</v>
      </c>
      <c r="B6" s="66" t="s">
        <v>109</v>
      </c>
      <c r="C6" s="68" t="s">
        <v>108</v>
      </c>
      <c r="D6" s="56">
        <f t="shared" si="0"/>
        <v>619</v>
      </c>
      <c r="E6" s="57"/>
      <c r="F6" s="58">
        <v>11</v>
      </c>
      <c r="G6" s="59">
        <f t="shared" si="17"/>
        <v>319</v>
      </c>
      <c r="H6" s="58" t="s">
        <v>4</v>
      </c>
      <c r="I6" s="59">
        <f t="shared" si="1"/>
        <v>0</v>
      </c>
      <c r="J6" s="60" t="str">
        <f t="shared" si="2"/>
        <v>np</v>
      </c>
      <c r="K6" s="61">
        <f t="shared" si="18"/>
        <v>0</v>
      </c>
      <c r="L6" s="60" t="str">
        <f>VLOOKUP($B6,'Senior Men''s Saber'!$B$4:$Q$96,L$1-1,FALSE)</f>
        <v>np</v>
      </c>
      <c r="M6" s="60" t="str">
        <f t="shared" si="3"/>
        <v>np</v>
      </c>
      <c r="N6" s="61">
        <f t="shared" si="4"/>
        <v>0</v>
      </c>
      <c r="O6" s="60" t="str">
        <f>VLOOKUP($B6,'Senior Men''s Saber'!$B$4:$Q$96,O$1-1,FALSE)</f>
        <v>np</v>
      </c>
      <c r="P6" s="60">
        <f t="shared" si="5"/>
        <v>28</v>
      </c>
      <c r="Q6" s="61">
        <f t="shared" si="6"/>
        <v>300</v>
      </c>
      <c r="R6" s="60">
        <f>VLOOKUP($B6,'Senior Men''s Saber'!$B$4:$Q$96,R$1-1,FALSE)</f>
        <v>28</v>
      </c>
      <c r="S6" s="62"/>
      <c r="V6" s="64"/>
      <c r="X6" s="65">
        <f t="shared" si="7"/>
        <v>319</v>
      </c>
      <c r="Y6" s="65">
        <f t="shared" si="8"/>
        <v>0</v>
      </c>
      <c r="Z6" s="65">
        <f t="shared" si="9"/>
        <v>0</v>
      </c>
      <c r="AA6" s="65">
        <f t="shared" si="10"/>
        <v>0</v>
      </c>
      <c r="AB6" s="65">
        <f t="shared" si="11"/>
        <v>300</v>
      </c>
      <c r="AC6" s="65">
        <f t="shared" si="12"/>
        <v>0</v>
      </c>
      <c r="AD6" s="65">
        <f t="shared" si="13"/>
        <v>0</v>
      </c>
      <c r="AE6" s="65">
        <f t="shared" si="14"/>
        <v>0</v>
      </c>
      <c r="AF6" s="65">
        <f t="shared" si="15"/>
        <v>0</v>
      </c>
    </row>
    <row r="7" spans="1:32" ht="13.5" customHeight="1">
      <c r="A7" s="54" t="str">
        <f t="shared" si="16"/>
        <v>4</v>
      </c>
      <c r="B7" s="23" t="s">
        <v>29</v>
      </c>
      <c r="C7" s="68" t="s">
        <v>5</v>
      </c>
      <c r="D7" s="56">
        <f t="shared" si="0"/>
        <v>590</v>
      </c>
      <c r="E7" s="57"/>
      <c r="F7" s="58" t="s">
        <v>4</v>
      </c>
      <c r="G7" s="59">
        <f t="shared" si="17"/>
        <v>0</v>
      </c>
      <c r="H7" s="58" t="s">
        <v>4</v>
      </c>
      <c r="I7" s="59">
        <f t="shared" si="1"/>
        <v>0</v>
      </c>
      <c r="J7" s="60" t="str">
        <f t="shared" si="2"/>
        <v>np</v>
      </c>
      <c r="K7" s="61">
        <f t="shared" si="18"/>
        <v>0</v>
      </c>
      <c r="L7" s="60" t="str">
        <f>VLOOKUP($B7,'Senior Men''s Saber'!$B$4:$Q$96,L$1-1,FALSE)</f>
        <v>np</v>
      </c>
      <c r="M7" s="60">
        <f t="shared" si="3"/>
        <v>31</v>
      </c>
      <c r="N7" s="61">
        <f t="shared" si="4"/>
        <v>285</v>
      </c>
      <c r="O7" s="60">
        <f>VLOOKUP($B7,'Senior Men''s Saber'!$B$4:$Q$96,O$1-1,FALSE)</f>
        <v>31</v>
      </c>
      <c r="P7" s="60">
        <f t="shared" si="5"/>
        <v>27</v>
      </c>
      <c r="Q7" s="61">
        <f t="shared" si="6"/>
        <v>305</v>
      </c>
      <c r="R7" s="60">
        <f>VLOOKUP($B7,'Senior Men''s Saber'!$B$4:$Q$96,R$1-1,FALSE)</f>
        <v>27</v>
      </c>
      <c r="S7" s="62"/>
      <c r="V7" s="64"/>
      <c r="X7" s="65">
        <f t="shared" si="7"/>
        <v>0</v>
      </c>
      <c r="Y7" s="65">
        <f t="shared" si="8"/>
        <v>0</v>
      </c>
      <c r="Z7" s="65">
        <f t="shared" si="9"/>
        <v>0</v>
      </c>
      <c r="AA7" s="65">
        <f t="shared" si="10"/>
        <v>285</v>
      </c>
      <c r="AB7" s="65">
        <f t="shared" si="11"/>
        <v>305</v>
      </c>
      <c r="AC7" s="65">
        <f t="shared" si="12"/>
        <v>0</v>
      </c>
      <c r="AD7" s="65">
        <f t="shared" si="13"/>
        <v>0</v>
      </c>
      <c r="AE7" s="65">
        <f t="shared" si="14"/>
        <v>0</v>
      </c>
      <c r="AF7" s="65">
        <f t="shared" si="15"/>
        <v>0</v>
      </c>
    </row>
    <row r="8" spans="1:32" ht="13.5" customHeight="1">
      <c r="A8" s="54" t="str">
        <f t="shared" si="16"/>
        <v>5</v>
      </c>
      <c r="B8" s="66" t="s">
        <v>102</v>
      </c>
      <c r="C8" s="68" t="s">
        <v>103</v>
      </c>
      <c r="D8" s="56">
        <f t="shared" si="0"/>
        <v>420</v>
      </c>
      <c r="E8" s="57"/>
      <c r="F8" s="58" t="s">
        <v>4</v>
      </c>
      <c r="G8" s="59">
        <f t="shared" si="17"/>
        <v>0</v>
      </c>
      <c r="H8" s="58">
        <v>5</v>
      </c>
      <c r="I8" s="59">
        <f t="shared" si="1"/>
        <v>420</v>
      </c>
      <c r="J8" s="60" t="str">
        <f t="shared" si="2"/>
        <v>np</v>
      </c>
      <c r="K8" s="61">
        <f t="shared" si="18"/>
        <v>0</v>
      </c>
      <c r="L8" s="60" t="e">
        <f>VLOOKUP($B8,'Senior Men''s Saber'!$B$4:$Q$96,L$1-1,FALSE)</f>
        <v>#N/A</v>
      </c>
      <c r="M8" s="60" t="str">
        <f t="shared" si="3"/>
        <v>np</v>
      </c>
      <c r="N8" s="61">
        <f t="shared" si="4"/>
        <v>0</v>
      </c>
      <c r="O8" s="60" t="e">
        <f>VLOOKUP($B8,'Senior Men''s Saber'!$B$4:$Q$96,O$1-1,FALSE)</f>
        <v>#N/A</v>
      </c>
      <c r="P8" s="60" t="str">
        <f t="shared" si="5"/>
        <v>np</v>
      </c>
      <c r="Q8" s="61">
        <f t="shared" si="6"/>
        <v>0</v>
      </c>
      <c r="R8" s="60" t="e">
        <f>VLOOKUP($B8,'Senior Men''s Saber'!$B$4:$Q$96,R$1-1,FALSE)</f>
        <v>#N/A</v>
      </c>
      <c r="S8" s="62"/>
      <c r="V8" s="64"/>
      <c r="X8" s="65">
        <f t="shared" si="7"/>
        <v>0</v>
      </c>
      <c r="Y8" s="65">
        <f t="shared" si="8"/>
        <v>420</v>
      </c>
      <c r="Z8" s="65">
        <f t="shared" si="9"/>
        <v>0</v>
      </c>
      <c r="AA8" s="65">
        <f t="shared" si="10"/>
        <v>0</v>
      </c>
      <c r="AB8" s="65">
        <f t="shared" si="11"/>
        <v>0</v>
      </c>
      <c r="AC8" s="65">
        <f t="shared" si="12"/>
        <v>0</v>
      </c>
      <c r="AD8" s="65">
        <f t="shared" si="13"/>
        <v>0</v>
      </c>
      <c r="AE8" s="65">
        <f t="shared" si="14"/>
        <v>0</v>
      </c>
      <c r="AF8" s="65">
        <f t="shared" si="15"/>
        <v>0</v>
      </c>
    </row>
    <row r="9" spans="1:32" ht="13.5" customHeight="1">
      <c r="A9" s="54" t="str">
        <f t="shared" si="16"/>
        <v>6</v>
      </c>
      <c r="B9" s="66" t="s">
        <v>101</v>
      </c>
      <c r="C9" s="68" t="s">
        <v>5</v>
      </c>
      <c r="D9" s="56">
        <f t="shared" si="0"/>
        <v>373</v>
      </c>
      <c r="E9" s="57"/>
      <c r="F9" s="58">
        <v>19</v>
      </c>
      <c r="G9" s="59">
        <f t="shared" si="17"/>
        <v>208</v>
      </c>
      <c r="H9" s="58">
        <v>32</v>
      </c>
      <c r="I9" s="59">
        <f t="shared" si="1"/>
        <v>165</v>
      </c>
      <c r="J9" s="60" t="str">
        <f t="shared" si="2"/>
        <v>np</v>
      </c>
      <c r="K9" s="61">
        <f t="shared" si="18"/>
        <v>0</v>
      </c>
      <c r="L9" s="60" t="e">
        <f>VLOOKUP($B9,'Senior Men''s Saber'!$B$4:$Q$96,L$1-1,FALSE)</f>
        <v>#N/A</v>
      </c>
      <c r="M9" s="60" t="str">
        <f t="shared" si="3"/>
        <v>np</v>
      </c>
      <c r="N9" s="61">
        <f t="shared" si="4"/>
        <v>0</v>
      </c>
      <c r="O9" s="60" t="e">
        <f>VLOOKUP($B9,'Senior Men''s Saber'!$B$4:$Q$96,O$1-1,FALSE)</f>
        <v>#N/A</v>
      </c>
      <c r="P9" s="60" t="str">
        <f t="shared" si="5"/>
        <v>np</v>
      </c>
      <c r="Q9" s="61">
        <f t="shared" si="6"/>
        <v>0</v>
      </c>
      <c r="R9" s="60" t="e">
        <f>VLOOKUP($B9,'Senior Men''s Saber'!$B$4:$Q$96,R$1-1,FALSE)</f>
        <v>#N/A</v>
      </c>
      <c r="S9" s="62"/>
      <c r="V9" s="64"/>
      <c r="X9" s="65">
        <f t="shared" si="7"/>
        <v>208</v>
      </c>
      <c r="Y9" s="65">
        <f t="shared" si="8"/>
        <v>165</v>
      </c>
      <c r="Z9" s="65">
        <f t="shared" si="9"/>
        <v>0</v>
      </c>
      <c r="AA9" s="65">
        <f t="shared" si="10"/>
        <v>0</v>
      </c>
      <c r="AB9" s="65">
        <f t="shared" si="11"/>
        <v>0</v>
      </c>
      <c r="AC9" s="65">
        <f t="shared" si="12"/>
        <v>0</v>
      </c>
      <c r="AD9" s="65">
        <f t="shared" si="13"/>
        <v>0</v>
      </c>
      <c r="AE9" s="65">
        <f t="shared" si="14"/>
        <v>0</v>
      </c>
      <c r="AF9" s="65">
        <f t="shared" si="15"/>
        <v>0</v>
      </c>
    </row>
    <row r="10" spans="1:32" ht="13.5" customHeight="1">
      <c r="A10" s="54" t="str">
        <f t="shared" si="16"/>
        <v>7</v>
      </c>
      <c r="B10" s="66" t="s">
        <v>110</v>
      </c>
      <c r="C10" s="68" t="s">
        <v>5</v>
      </c>
      <c r="D10" s="56">
        <f t="shared" si="0"/>
        <v>207</v>
      </c>
      <c r="E10" s="57"/>
      <c r="F10" s="58">
        <v>20</v>
      </c>
      <c r="G10" s="59">
        <f t="shared" si="17"/>
        <v>207</v>
      </c>
      <c r="H10" s="58" t="s">
        <v>4</v>
      </c>
      <c r="I10" s="59">
        <f t="shared" si="1"/>
        <v>0</v>
      </c>
      <c r="J10" s="60" t="str">
        <f t="shared" si="2"/>
        <v>np</v>
      </c>
      <c r="K10" s="61">
        <f t="shared" si="18"/>
        <v>0</v>
      </c>
      <c r="L10" s="60" t="e">
        <f>VLOOKUP($B10,'Senior Men''s Saber'!$B$4:$Q$96,L$1-1,FALSE)</f>
        <v>#N/A</v>
      </c>
      <c r="M10" s="60" t="str">
        <f t="shared" si="3"/>
        <v>np</v>
      </c>
      <c r="N10" s="61">
        <f t="shared" si="4"/>
        <v>0</v>
      </c>
      <c r="O10" s="60" t="e">
        <f>VLOOKUP($B10,'Senior Men''s Saber'!$B$4:$Q$96,O$1-1,FALSE)</f>
        <v>#N/A</v>
      </c>
      <c r="P10" s="60" t="str">
        <f t="shared" si="5"/>
        <v>np</v>
      </c>
      <c r="Q10" s="61">
        <f t="shared" si="6"/>
        <v>0</v>
      </c>
      <c r="R10" s="60" t="e">
        <f>VLOOKUP($B10,'Senior Men''s Saber'!$B$4:$Q$96,R$1-1,FALSE)</f>
        <v>#N/A</v>
      </c>
      <c r="S10" s="62"/>
      <c r="V10" s="64"/>
      <c r="X10" s="65">
        <f t="shared" si="7"/>
        <v>207</v>
      </c>
      <c r="Y10" s="65">
        <f t="shared" si="8"/>
        <v>0</v>
      </c>
      <c r="Z10" s="65">
        <f t="shared" si="9"/>
        <v>0</v>
      </c>
      <c r="AA10" s="65">
        <f t="shared" si="10"/>
        <v>0</v>
      </c>
      <c r="AB10" s="65">
        <f t="shared" si="11"/>
        <v>0</v>
      </c>
      <c r="AC10" s="65">
        <f t="shared" si="12"/>
        <v>0</v>
      </c>
      <c r="AD10" s="65">
        <f t="shared" si="13"/>
        <v>0</v>
      </c>
      <c r="AE10" s="65">
        <f t="shared" si="14"/>
        <v>0</v>
      </c>
      <c r="AF10" s="65">
        <f t="shared" si="15"/>
        <v>0</v>
      </c>
    </row>
    <row r="11" spans="1:32" ht="13.5" customHeight="1">
      <c r="A11" s="54" t="str">
        <f t="shared" si="16"/>
        <v>8</v>
      </c>
      <c r="B11" s="66" t="s">
        <v>54</v>
      </c>
      <c r="C11" s="68" t="s">
        <v>5</v>
      </c>
      <c r="D11" s="56">
        <f t="shared" si="0"/>
        <v>204</v>
      </c>
      <c r="E11" s="57"/>
      <c r="F11" s="58">
        <v>23</v>
      </c>
      <c r="G11" s="59">
        <f t="shared" si="17"/>
        <v>204</v>
      </c>
      <c r="H11" s="58" t="s">
        <v>4</v>
      </c>
      <c r="I11" s="59">
        <f t="shared" si="1"/>
        <v>0</v>
      </c>
      <c r="J11" s="60" t="str">
        <f t="shared" si="2"/>
        <v>np</v>
      </c>
      <c r="K11" s="61">
        <f t="shared" si="18"/>
        <v>0</v>
      </c>
      <c r="L11" s="60" t="e">
        <f>VLOOKUP($B11,'Senior Men''s Saber'!$B$4:$Q$96,L$1-1,FALSE)</f>
        <v>#N/A</v>
      </c>
      <c r="M11" s="60" t="str">
        <f t="shared" si="3"/>
        <v>np</v>
      </c>
      <c r="N11" s="61">
        <f t="shared" si="4"/>
        <v>0</v>
      </c>
      <c r="O11" s="60" t="e">
        <f>VLOOKUP($B11,'Senior Men''s Saber'!$B$4:$Q$96,O$1-1,FALSE)</f>
        <v>#N/A</v>
      </c>
      <c r="P11" s="60" t="str">
        <f t="shared" si="5"/>
        <v>np</v>
      </c>
      <c r="Q11" s="61">
        <f t="shared" si="6"/>
        <v>0</v>
      </c>
      <c r="R11" s="60" t="e">
        <f>VLOOKUP($B11,'Senior Men''s Saber'!$B$4:$Q$96,R$1-1,FALSE)</f>
        <v>#N/A</v>
      </c>
      <c r="S11" s="62"/>
      <c r="V11" s="64"/>
      <c r="X11" s="65">
        <f t="shared" si="7"/>
        <v>204</v>
      </c>
      <c r="Y11" s="65">
        <f t="shared" si="8"/>
        <v>0</v>
      </c>
      <c r="Z11" s="65">
        <f t="shared" si="9"/>
        <v>0</v>
      </c>
      <c r="AA11" s="65">
        <f t="shared" si="10"/>
        <v>0</v>
      </c>
      <c r="AB11" s="65">
        <f t="shared" si="11"/>
        <v>0</v>
      </c>
      <c r="AC11" s="65">
        <f t="shared" si="12"/>
        <v>0</v>
      </c>
      <c r="AD11" s="65">
        <f t="shared" si="13"/>
        <v>0</v>
      </c>
      <c r="AE11" s="65">
        <f t="shared" si="14"/>
        <v>0</v>
      </c>
      <c r="AF11" s="65">
        <f t="shared" si="15"/>
        <v>0</v>
      </c>
    </row>
    <row r="12" spans="1:32" ht="13.5" customHeight="1">
      <c r="A12" s="54" t="str">
        <f t="shared" si="16"/>
        <v>9</v>
      </c>
      <c r="B12" s="66" t="s">
        <v>111</v>
      </c>
      <c r="C12" s="68" t="s">
        <v>5</v>
      </c>
      <c r="D12" s="56">
        <f t="shared" si="0"/>
        <v>170</v>
      </c>
      <c r="E12" s="57"/>
      <c r="F12" s="58">
        <v>27</v>
      </c>
      <c r="G12" s="59">
        <f t="shared" si="17"/>
        <v>170</v>
      </c>
      <c r="H12" s="58" t="s">
        <v>4</v>
      </c>
      <c r="I12" s="59">
        <f t="shared" si="1"/>
        <v>0</v>
      </c>
      <c r="J12" s="60" t="str">
        <f t="shared" si="2"/>
        <v>np</v>
      </c>
      <c r="K12" s="61">
        <f t="shared" si="18"/>
        <v>0</v>
      </c>
      <c r="L12" s="60" t="e">
        <f>VLOOKUP($B12,'Senior Men''s Saber'!$B$4:$Q$96,L$1-1,FALSE)</f>
        <v>#N/A</v>
      </c>
      <c r="M12" s="60" t="str">
        <f t="shared" si="3"/>
        <v>np</v>
      </c>
      <c r="N12" s="61">
        <f t="shared" si="4"/>
        <v>0</v>
      </c>
      <c r="O12" s="60" t="e">
        <f>VLOOKUP($B12,'Senior Men''s Saber'!$B$4:$Q$96,O$1-1,FALSE)</f>
        <v>#N/A</v>
      </c>
      <c r="P12" s="60" t="str">
        <f t="shared" si="5"/>
        <v>np</v>
      </c>
      <c r="Q12" s="61">
        <f t="shared" si="6"/>
        <v>0</v>
      </c>
      <c r="R12" s="60" t="e">
        <f>VLOOKUP($B12,'Senior Men''s Saber'!$B$4:$Q$96,R$1-1,FALSE)</f>
        <v>#N/A</v>
      </c>
      <c r="S12" s="62"/>
      <c r="V12" s="64"/>
      <c r="X12" s="65">
        <f t="shared" si="7"/>
        <v>170</v>
      </c>
      <c r="Y12" s="65">
        <f t="shared" si="8"/>
        <v>0</v>
      </c>
      <c r="Z12" s="65">
        <f t="shared" si="9"/>
        <v>0</v>
      </c>
      <c r="AA12" s="65">
        <f t="shared" si="10"/>
        <v>0</v>
      </c>
      <c r="AB12" s="65">
        <f t="shared" si="11"/>
        <v>0</v>
      </c>
      <c r="AC12" s="65">
        <f t="shared" si="12"/>
        <v>0</v>
      </c>
      <c r="AD12" s="65">
        <f t="shared" si="13"/>
        <v>0</v>
      </c>
      <c r="AE12" s="65">
        <f t="shared" si="14"/>
        <v>0</v>
      </c>
      <c r="AF12" s="65">
        <f t="shared" si="15"/>
        <v>0</v>
      </c>
    </row>
    <row r="13" spans="1:32" ht="13.5" customHeight="1">
      <c r="A13" s="54" t="str">
        <f t="shared" si="16"/>
        <v>10</v>
      </c>
      <c r="B13" s="66" t="s">
        <v>112</v>
      </c>
      <c r="C13" s="68" t="s">
        <v>5</v>
      </c>
      <c r="D13" s="56">
        <f t="shared" si="0"/>
        <v>169</v>
      </c>
      <c r="E13" s="57"/>
      <c r="F13" s="58">
        <v>28</v>
      </c>
      <c r="G13" s="59">
        <f t="shared" si="17"/>
        <v>169</v>
      </c>
      <c r="H13" s="58" t="s">
        <v>4</v>
      </c>
      <c r="I13" s="59">
        <f t="shared" si="1"/>
        <v>0</v>
      </c>
      <c r="J13" s="60" t="str">
        <f t="shared" si="2"/>
        <v>np</v>
      </c>
      <c r="K13" s="61">
        <f t="shared" si="18"/>
        <v>0</v>
      </c>
      <c r="L13" s="60" t="e">
        <f>VLOOKUP($B13,'Senior Men''s Saber'!$B$4:$Q$96,L$1-1,FALSE)</f>
        <v>#N/A</v>
      </c>
      <c r="M13" s="60" t="str">
        <f t="shared" si="3"/>
        <v>np</v>
      </c>
      <c r="N13" s="61">
        <f t="shared" si="4"/>
        <v>0</v>
      </c>
      <c r="O13" s="60" t="e">
        <f>VLOOKUP($B13,'Senior Men''s Saber'!$B$4:$Q$96,O$1-1,FALSE)</f>
        <v>#N/A</v>
      </c>
      <c r="P13" s="60" t="str">
        <f t="shared" si="5"/>
        <v>np</v>
      </c>
      <c r="Q13" s="61">
        <f t="shared" si="6"/>
        <v>0</v>
      </c>
      <c r="R13" s="60" t="e">
        <f>VLOOKUP($B13,'Senior Men''s Saber'!$B$4:$Q$96,R$1-1,FALSE)</f>
        <v>#N/A</v>
      </c>
      <c r="S13" s="62"/>
      <c r="V13" s="64"/>
      <c r="X13" s="65">
        <f t="shared" si="7"/>
        <v>169</v>
      </c>
      <c r="Y13" s="65">
        <f t="shared" si="8"/>
        <v>0</v>
      </c>
      <c r="Z13" s="65">
        <f t="shared" si="9"/>
        <v>0</v>
      </c>
      <c r="AA13" s="65">
        <f t="shared" si="10"/>
        <v>0</v>
      </c>
      <c r="AB13" s="65">
        <f t="shared" si="11"/>
        <v>0</v>
      </c>
      <c r="AC13" s="65">
        <f t="shared" si="12"/>
        <v>0</v>
      </c>
      <c r="AD13" s="65">
        <f t="shared" si="13"/>
        <v>0</v>
      </c>
      <c r="AE13" s="65">
        <f t="shared" si="14"/>
        <v>0</v>
      </c>
      <c r="AF13" s="65">
        <f t="shared" si="15"/>
        <v>0</v>
      </c>
    </row>
    <row r="14" spans="1:32" ht="13.5" customHeight="1">
      <c r="A14" s="54" t="str">
        <f t="shared" si="16"/>
        <v>11</v>
      </c>
      <c r="B14" s="66" t="s">
        <v>113</v>
      </c>
      <c r="C14" s="68" t="s">
        <v>5</v>
      </c>
      <c r="D14" s="56">
        <f t="shared" si="0"/>
        <v>166</v>
      </c>
      <c r="E14" s="57"/>
      <c r="F14" s="58">
        <v>31</v>
      </c>
      <c r="G14" s="59">
        <f t="shared" si="17"/>
        <v>166</v>
      </c>
      <c r="H14" s="58" t="s">
        <v>4</v>
      </c>
      <c r="I14" s="59">
        <f t="shared" si="1"/>
        <v>0</v>
      </c>
      <c r="J14" s="60" t="str">
        <f t="shared" si="2"/>
        <v>np</v>
      </c>
      <c r="K14" s="61">
        <f t="shared" si="18"/>
        <v>0</v>
      </c>
      <c r="L14" s="60" t="e">
        <f>VLOOKUP($B14,'Senior Men''s Saber'!$B$4:$Q$96,L$1-1,FALSE)</f>
        <v>#N/A</v>
      </c>
      <c r="M14" s="60" t="str">
        <f t="shared" si="3"/>
        <v>np</v>
      </c>
      <c r="N14" s="61">
        <f t="shared" si="4"/>
        <v>0</v>
      </c>
      <c r="O14" s="60" t="e">
        <f>VLOOKUP($B14,'Senior Men''s Saber'!$B$4:$Q$96,O$1-1,FALSE)</f>
        <v>#N/A</v>
      </c>
      <c r="P14" s="60" t="str">
        <f t="shared" si="5"/>
        <v>np</v>
      </c>
      <c r="Q14" s="61">
        <f t="shared" si="6"/>
        <v>0</v>
      </c>
      <c r="R14" s="60" t="e">
        <f>VLOOKUP($B14,'Senior Men''s Saber'!$B$4:$Q$96,R$1-1,FALSE)</f>
        <v>#N/A</v>
      </c>
      <c r="S14" s="62"/>
      <c r="V14" s="64"/>
      <c r="X14" s="65">
        <f t="shared" si="7"/>
        <v>166</v>
      </c>
      <c r="Y14" s="65">
        <f t="shared" si="8"/>
        <v>0</v>
      </c>
      <c r="Z14" s="65">
        <f t="shared" si="9"/>
        <v>0</v>
      </c>
      <c r="AA14" s="65">
        <f t="shared" si="10"/>
        <v>0</v>
      </c>
      <c r="AB14" s="65">
        <f t="shared" si="11"/>
        <v>0</v>
      </c>
      <c r="AC14" s="65">
        <f t="shared" si="12"/>
        <v>0</v>
      </c>
      <c r="AD14" s="65">
        <f t="shared" si="13"/>
        <v>0</v>
      </c>
      <c r="AE14" s="65">
        <f t="shared" si="14"/>
        <v>0</v>
      </c>
      <c r="AF14" s="65">
        <f t="shared" si="15"/>
        <v>0</v>
      </c>
    </row>
  </sheetData>
  <printOptions horizontalCentered="1"/>
  <pageMargins left="0.25" right="0.25" top="0.95" bottom="0.95" header="0.25" footer="0.25"/>
  <pageSetup fitToHeight="10" horizontalDpi="300" verticalDpi="300" orientation="landscape" r:id="rId1"/>
  <headerFooter alignWithMargins="0">
    <oddHeader>&amp;C&amp;"Times New Roman,Bold"&amp;16 2001-2002 USFA Point Standings
&amp;A - Foreign Standings</oddHeader>
    <oddFooter>&amp;LTotal = Best 4&amp;CPage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Sapery</dc:creator>
  <cp:keywords/>
  <dc:description/>
  <cp:lastModifiedBy>David Sapery</cp:lastModifiedBy>
  <cp:lastPrinted>2001-08-06T20:26:01Z</cp:lastPrinted>
  <dcterms:created xsi:type="dcterms:W3CDTF">1998-12-05T11:59:09Z</dcterms:created>
  <dcterms:modified xsi:type="dcterms:W3CDTF">2001-08-06T20:26:20Z</dcterms:modified>
  <cp:category/>
  <cp:version/>
  <cp:contentType/>
  <cp:contentStatus/>
</cp:coreProperties>
</file>